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centaminplccom.sharepoint.com/sites/Sustainability/Shared Documents/Sustainability Data Pack/"/>
    </mc:Choice>
  </mc:AlternateContent>
  <xr:revisionPtr revIDLastSave="0" documentId="8_{45285E41-9268-4A11-B82E-93E4ED95F66A}" xr6:coauthVersionLast="47" xr6:coauthVersionMax="47" xr10:uidLastSave="{00000000-0000-0000-0000-000000000000}"/>
  <bookViews>
    <workbookView xWindow="-120" yWindow="-120" windowWidth="29040" windowHeight="15225" xr2:uid="{A7C41CD6-A433-4E5D-B8B3-DBA37CEB7E89}"/>
  </bookViews>
  <sheets>
    <sheet name="Index" sheetId="16" r:id="rId1"/>
    <sheet name="Policies" sheetId="17" r:id="rId2"/>
    <sheet name="Governance" sheetId="10" r:id="rId3"/>
    <sheet name="Economics" sheetId="9" r:id="rId4"/>
    <sheet name="Environmental" sheetId="1" r:id="rId5"/>
    <sheet name="Social" sheetId="15" r:id="rId6"/>
    <sheet name="People" sheetId="14" r:id="rId7"/>
    <sheet name="H&amp;S" sheetId="8" r:id="rId8"/>
    <sheet name="Production Data" sheetId="7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Governance!$B$1:$H$45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9" l="1"/>
  <c r="C147" i="1" l="1"/>
  <c r="G133" i="1"/>
  <c r="F133" i="1"/>
  <c r="E133" i="1"/>
  <c r="G132" i="1"/>
  <c r="F132" i="1"/>
  <c r="E132" i="1"/>
  <c r="D133" i="1"/>
  <c r="D132" i="1"/>
  <c r="C133" i="1" l="1"/>
  <c r="H50" i="1" l="1"/>
  <c r="G50" i="1"/>
  <c r="C11" i="9" l="1"/>
  <c r="D20" i="9"/>
  <c r="C20" i="9"/>
  <c r="D11" i="9"/>
  <c r="D142" i="1" l="1"/>
  <c r="E142" i="1"/>
  <c r="F142" i="1"/>
  <c r="G142" i="1"/>
  <c r="C142" i="1"/>
  <c r="D148" i="1" l="1"/>
  <c r="E148" i="1"/>
  <c r="F148" i="1"/>
  <c r="C148" i="1"/>
  <c r="C146" i="1"/>
  <c r="H46" i="14"/>
  <c r="G46" i="14"/>
  <c r="F46" i="14"/>
  <c r="E46" i="14"/>
  <c r="D46" i="14"/>
  <c r="C46" i="14"/>
  <c r="H45" i="14"/>
  <c r="G45" i="14"/>
  <c r="F45" i="14"/>
  <c r="E45" i="14"/>
  <c r="D45" i="14"/>
  <c r="C45" i="14"/>
  <c r="C117" i="1" l="1"/>
  <c r="H50" i="14"/>
  <c r="G50" i="14"/>
  <c r="F50" i="14"/>
  <c r="E50" i="14"/>
  <c r="D50" i="14"/>
  <c r="H49" i="14"/>
  <c r="G49" i="14"/>
  <c r="F49" i="14"/>
  <c r="E49" i="14"/>
  <c r="D49" i="14"/>
  <c r="C50" i="14"/>
  <c r="C49" i="14"/>
  <c r="D8" i="14" l="1"/>
  <c r="E8" i="14"/>
  <c r="F8" i="14"/>
  <c r="G8" i="14"/>
  <c r="H8" i="14"/>
  <c r="C8" i="14"/>
  <c r="C55" i="14" l="1"/>
  <c r="H15" i="14"/>
  <c r="G15" i="14"/>
  <c r="F15" i="14"/>
  <c r="E15" i="14"/>
  <c r="D15" i="14"/>
  <c r="F27" i="14" l="1"/>
  <c r="G27" i="14"/>
  <c r="H27" i="14"/>
  <c r="E27" i="14"/>
  <c r="E12" i="10"/>
  <c r="E13" i="10" s="1"/>
  <c r="F12" i="10"/>
  <c r="F13" i="10" s="1"/>
  <c r="G12" i="10"/>
  <c r="G24" i="10" s="1"/>
  <c r="H12" i="10"/>
  <c r="H13" i="10" s="1"/>
  <c r="D12" i="10"/>
  <c r="C12" i="10"/>
  <c r="C13" i="10" s="1"/>
  <c r="E158" i="1"/>
  <c r="D155" i="1"/>
  <c r="D158" i="1" s="1"/>
  <c r="E146" i="1"/>
  <c r="F146" i="1"/>
  <c r="D146" i="1"/>
  <c r="D117" i="1"/>
  <c r="E117" i="1"/>
  <c r="F117" i="1"/>
  <c r="G117" i="1"/>
  <c r="D118" i="1"/>
  <c r="E118" i="1"/>
  <c r="F118" i="1"/>
  <c r="G118" i="1"/>
  <c r="C118" i="1"/>
  <c r="C39" i="10"/>
  <c r="C38" i="10"/>
  <c r="C37" i="10"/>
  <c r="C36" i="10"/>
  <c r="C35" i="10"/>
  <c r="C34" i="10"/>
  <c r="G25" i="10" l="1"/>
  <c r="C25" i="10"/>
  <c r="F25" i="10"/>
  <c r="D24" i="10"/>
  <c r="D13" i="10"/>
  <c r="G146" i="1"/>
  <c r="G148" i="1"/>
  <c r="E25" i="10"/>
  <c r="E24" i="10"/>
  <c r="H25" i="10"/>
  <c r="D25" i="10"/>
  <c r="G13" i="10"/>
  <c r="H24" i="10"/>
  <c r="F24" i="10"/>
  <c r="D156" i="1"/>
  <c r="D17" i="1"/>
  <c r="D33" i="1" s="1"/>
  <c r="E17" i="1"/>
  <c r="E33" i="1" s="1"/>
  <c r="F17" i="1"/>
  <c r="F33" i="1" s="1"/>
  <c r="G17" i="1"/>
  <c r="G33" i="1" s="1"/>
  <c r="H17" i="1"/>
  <c r="H33" i="1" s="1"/>
  <c r="C17" i="1"/>
  <c r="C33" i="1" s="1"/>
  <c r="C25" i="14"/>
  <c r="C23" i="14" s="1"/>
  <c r="C19" i="14" s="1"/>
  <c r="C15" i="14"/>
  <c r="H28" i="14" l="1"/>
  <c r="G28" i="14"/>
  <c r="F28" i="14"/>
  <c r="E28" i="14"/>
  <c r="D28" i="14"/>
  <c r="C28" i="14"/>
  <c r="H23" i="14"/>
  <c r="H19" i="14" s="1"/>
  <c r="G23" i="14"/>
  <c r="G19" i="14" s="1"/>
  <c r="F23" i="14"/>
  <c r="F19" i="14" s="1"/>
  <c r="E23" i="14"/>
  <c r="E19" i="14" s="1"/>
  <c r="D23" i="14"/>
  <c r="D19" i="14" s="1"/>
  <c r="H13" i="14"/>
  <c r="G13" i="14"/>
  <c r="F13" i="14" l="1"/>
  <c r="E13" i="14"/>
  <c r="C12" i="1"/>
  <c r="C149" i="1" l="1"/>
  <c r="D129" i="1"/>
  <c r="E129" i="1"/>
  <c r="F129" i="1"/>
  <c r="G129" i="1"/>
  <c r="H129" i="1"/>
  <c r="H134" i="1" l="1"/>
  <c r="C132" i="1"/>
  <c r="C129" i="1"/>
  <c r="D124" i="1"/>
  <c r="E124" i="1"/>
  <c r="F124" i="1"/>
  <c r="G124" i="1"/>
  <c r="H124" i="1"/>
  <c r="C124" i="1"/>
  <c r="D134" i="1" l="1"/>
  <c r="C134" i="1"/>
  <c r="G134" i="1"/>
  <c r="E134" i="1"/>
  <c r="F134" i="1"/>
  <c r="D72" i="1" l="1"/>
  <c r="E72" i="1"/>
  <c r="F72" i="1"/>
  <c r="G72" i="1"/>
  <c r="H72" i="1"/>
  <c r="C72" i="1"/>
  <c r="D105" i="1"/>
  <c r="E105" i="1"/>
  <c r="F105" i="1"/>
  <c r="G105" i="1"/>
  <c r="H105" i="1"/>
  <c r="C105" i="1"/>
  <c r="D101" i="1"/>
  <c r="E101" i="1"/>
  <c r="F101" i="1"/>
  <c r="G101" i="1"/>
  <c r="H101" i="1"/>
  <c r="C101" i="1"/>
  <c r="D97" i="1"/>
  <c r="E97" i="1"/>
  <c r="F97" i="1"/>
  <c r="G97" i="1"/>
  <c r="H97" i="1"/>
  <c r="C97" i="1"/>
  <c r="D90" i="1"/>
  <c r="E90" i="1"/>
  <c r="F90" i="1"/>
  <c r="G90" i="1"/>
  <c r="H90" i="1"/>
  <c r="C90" i="1"/>
  <c r="G84" i="1"/>
  <c r="C84" i="1"/>
  <c r="D84" i="1"/>
  <c r="E84" i="1"/>
  <c r="F84" i="1"/>
  <c r="H84" i="1"/>
  <c r="D68" i="1"/>
  <c r="E68" i="1"/>
  <c r="G68" i="1"/>
  <c r="H68" i="1"/>
  <c r="C68" i="1"/>
  <c r="D60" i="1"/>
  <c r="E60" i="1"/>
  <c r="F60" i="1"/>
  <c r="G60" i="1"/>
  <c r="H60" i="1"/>
  <c r="C60" i="1"/>
  <c r="D50" i="1"/>
  <c r="E50" i="1"/>
  <c r="F50" i="1"/>
  <c r="C50" i="1"/>
  <c r="D23" i="1"/>
  <c r="D31" i="1" s="1"/>
  <c r="E23" i="1"/>
  <c r="E31" i="1" s="1"/>
  <c r="F23" i="1"/>
  <c r="F31" i="1" s="1"/>
  <c r="G23" i="1"/>
  <c r="G31" i="1" s="1"/>
  <c r="H23" i="1"/>
  <c r="H31" i="1" s="1"/>
  <c r="C23" i="1"/>
  <c r="C31" i="1" s="1"/>
  <c r="D35" i="1" l="1"/>
  <c r="E35" i="1"/>
  <c r="F35" i="1"/>
  <c r="G35" i="1"/>
  <c r="H35" i="1"/>
  <c r="C35" i="1"/>
  <c r="D12" i="1" l="1"/>
  <c r="E12" i="1"/>
  <c r="F12" i="1"/>
  <c r="G12" i="1"/>
  <c r="H12" i="1"/>
  <c r="F68" i="1" l="1"/>
</calcChain>
</file>

<file path=xl/sharedStrings.xml><?xml version="1.0" encoding="utf-8"?>
<sst xmlns="http://schemas.openxmlformats.org/spreadsheetml/2006/main" count="667" uniqueCount="376">
  <si>
    <t>Notes:</t>
  </si>
  <si>
    <t>" - " indicates "Zero measurement"</t>
  </si>
  <si>
    <t>" NR " indicates "Not Recorded"</t>
  </si>
  <si>
    <t xml:space="preserve">Clickable subheadings </t>
  </si>
  <si>
    <t>GRI</t>
  </si>
  <si>
    <t>SASB</t>
  </si>
  <si>
    <t>RGMP</t>
  </si>
  <si>
    <t>ESG Data pack</t>
  </si>
  <si>
    <t>Governance</t>
  </si>
  <si>
    <t>102-18
102-22
102-23</t>
  </si>
  <si>
    <t>Corporate Governance</t>
  </si>
  <si>
    <t>Board Balance</t>
  </si>
  <si>
    <t>Board independency</t>
  </si>
  <si>
    <t>405-1</t>
  </si>
  <si>
    <t>Board Diversity</t>
  </si>
  <si>
    <t>Board Tenure</t>
  </si>
  <si>
    <t>Board Skills</t>
  </si>
  <si>
    <t>102-35</t>
  </si>
  <si>
    <t>Renumeration</t>
  </si>
  <si>
    <t>307-1
419-1</t>
  </si>
  <si>
    <t>EN-MM140a.2</t>
  </si>
  <si>
    <t>Regulatory Compliance</t>
  </si>
  <si>
    <t>Significant fines and sanctions</t>
  </si>
  <si>
    <t>Anti-Corruption</t>
  </si>
  <si>
    <t>205-3</t>
  </si>
  <si>
    <t>Confirmed incidents of corruption</t>
  </si>
  <si>
    <t>Economics</t>
  </si>
  <si>
    <t>201-1</t>
  </si>
  <si>
    <t>Economic Impact</t>
  </si>
  <si>
    <t>Economic Value Generated</t>
  </si>
  <si>
    <t>Economic Value Distributed</t>
  </si>
  <si>
    <t>Procurement Practises</t>
  </si>
  <si>
    <t>Proportion of spending on local suppliers</t>
  </si>
  <si>
    <t>Environmental</t>
  </si>
  <si>
    <t>Incidents</t>
  </si>
  <si>
    <t>Major Environmental Incidents</t>
  </si>
  <si>
    <t>303-3</t>
  </si>
  <si>
    <t xml:space="preserve">EN-MM-140a.1 (1) </t>
  </si>
  <si>
    <t>Water</t>
  </si>
  <si>
    <t>Water Withdrawal</t>
  </si>
  <si>
    <t>306-1</t>
  </si>
  <si>
    <t>Water Discharged</t>
  </si>
  <si>
    <t>303-5</t>
  </si>
  <si>
    <t xml:space="preserve">EN-MM-140a.1 (2) </t>
  </si>
  <si>
    <t>Water Consumption</t>
  </si>
  <si>
    <t>Water Reused</t>
  </si>
  <si>
    <t>Water intensity</t>
  </si>
  <si>
    <t>306-3</t>
  </si>
  <si>
    <t xml:space="preserve">EN-MM-150a.1 </t>
  </si>
  <si>
    <t>Waste</t>
  </si>
  <si>
    <t>Waste Generated</t>
  </si>
  <si>
    <t>306-4</t>
  </si>
  <si>
    <t>Waste Diverted</t>
  </si>
  <si>
    <t>306-5</t>
  </si>
  <si>
    <t xml:space="preserve">EN-MM-150a.2 </t>
  </si>
  <si>
    <t>8.2
8.3</t>
  </si>
  <si>
    <t>Waste Disposed</t>
  </si>
  <si>
    <t>302-1</t>
  </si>
  <si>
    <t>EN-MM-130a.1 (1)</t>
  </si>
  <si>
    <t>Energy</t>
  </si>
  <si>
    <t>Energy Consumption</t>
  </si>
  <si>
    <t>302-3</t>
  </si>
  <si>
    <t>Energy Intensity</t>
  </si>
  <si>
    <t>Fuel Consumption</t>
  </si>
  <si>
    <t>305-1</t>
  </si>
  <si>
    <t>EN-MM-110a.1</t>
  </si>
  <si>
    <t>10.3
0.4</t>
  </si>
  <si>
    <t>Emission</t>
  </si>
  <si>
    <t>Total GHG emissions</t>
  </si>
  <si>
    <t>10.3
10.4</t>
  </si>
  <si>
    <t>GHG emissions intensity</t>
  </si>
  <si>
    <t>Land and Biodiversity</t>
  </si>
  <si>
    <t>Land</t>
  </si>
  <si>
    <t>304-1
304-4</t>
  </si>
  <si>
    <t>EN-MM-160a.3</t>
  </si>
  <si>
    <t>9.1
9.2</t>
  </si>
  <si>
    <t>Biodiversity</t>
  </si>
  <si>
    <t>Social</t>
  </si>
  <si>
    <t>MM6</t>
  </si>
  <si>
    <t>EN-MM-210b.2</t>
  </si>
  <si>
    <t>6.7
7.1
7.6</t>
  </si>
  <si>
    <t>Community</t>
  </si>
  <si>
    <t>Reported Incidents</t>
  </si>
  <si>
    <t>203-1</t>
  </si>
  <si>
    <t>Social Investment by category</t>
  </si>
  <si>
    <t>People</t>
  </si>
  <si>
    <t>102-7</t>
  </si>
  <si>
    <t>Workforce</t>
  </si>
  <si>
    <t>Total Employees</t>
  </si>
  <si>
    <t>401-1</t>
  </si>
  <si>
    <t>New employees and employee turnover</t>
  </si>
  <si>
    <t>Proportion of female employees</t>
  </si>
  <si>
    <t>202-2</t>
  </si>
  <si>
    <t>Proportion of workforce nationals</t>
  </si>
  <si>
    <t>102-8</t>
  </si>
  <si>
    <t>Employment by contract type</t>
  </si>
  <si>
    <t>406-1</t>
  </si>
  <si>
    <t>Grievance Mechanisms</t>
  </si>
  <si>
    <t>Number of grievances reported</t>
  </si>
  <si>
    <t xml:space="preserve">Average number of days taken to resolve </t>
  </si>
  <si>
    <t>102-41</t>
  </si>
  <si>
    <t>EN-MM-310a.1</t>
  </si>
  <si>
    <t>Industrial Relations</t>
  </si>
  <si>
    <t>Employees covered by collective bargaining</t>
  </si>
  <si>
    <t>MM4</t>
  </si>
  <si>
    <t>EN-MM-310a.2</t>
  </si>
  <si>
    <t>Industrial disputes</t>
  </si>
  <si>
    <t>Total days lost to closure</t>
  </si>
  <si>
    <t>Training and Education</t>
  </si>
  <si>
    <t>404-1</t>
  </si>
  <si>
    <t>EN-MM-320a.1(4)(a)</t>
  </si>
  <si>
    <t>Average training hours per employee</t>
  </si>
  <si>
    <t>Investment in training</t>
  </si>
  <si>
    <t>404-3</t>
  </si>
  <si>
    <t>Performance and career development reviews</t>
  </si>
  <si>
    <t>Health &amp; Safety</t>
  </si>
  <si>
    <t>403-9</t>
  </si>
  <si>
    <t>EN-MM-320a.1(2)</t>
  </si>
  <si>
    <t>Health and Safety Performance</t>
  </si>
  <si>
    <t>Fatalities</t>
  </si>
  <si>
    <t>EN-MM-320a.1(1)</t>
  </si>
  <si>
    <t>4.1
4.2
4.3</t>
  </si>
  <si>
    <t>Injury frequency rates</t>
  </si>
  <si>
    <t>Malaria</t>
  </si>
  <si>
    <t>EN-MM-320a.1(3)</t>
  </si>
  <si>
    <t>Near Hits</t>
  </si>
  <si>
    <t>As at 31 December</t>
  </si>
  <si>
    <t>Return to Index</t>
  </si>
  <si>
    <t xml:space="preserve">Chair independency </t>
  </si>
  <si>
    <t>Yes</t>
  </si>
  <si>
    <t>No</t>
  </si>
  <si>
    <t>Independent Non-Executive Directors</t>
  </si>
  <si>
    <t>Non-Executive Directors</t>
  </si>
  <si>
    <t>Executive Directors</t>
  </si>
  <si>
    <t>Total</t>
  </si>
  <si>
    <t>Share of Independent Non-Executive Directors, %</t>
  </si>
  <si>
    <t>Board Committees Independency</t>
  </si>
  <si>
    <t>Audit and Risk, %</t>
  </si>
  <si>
    <t>Remuneration, %</t>
  </si>
  <si>
    <t>Nomination, %</t>
  </si>
  <si>
    <t>Majority</t>
  </si>
  <si>
    <t>Sustainability, %</t>
  </si>
  <si>
    <t>Technical, %</t>
  </si>
  <si>
    <t>N/A</t>
  </si>
  <si>
    <t>Women</t>
  </si>
  <si>
    <t>Men</t>
  </si>
  <si>
    <t>Share of women, %</t>
  </si>
  <si>
    <t>0-2 Years</t>
  </si>
  <si>
    <t>2-4 Years</t>
  </si>
  <si>
    <t>4-9 Years</t>
  </si>
  <si>
    <t>Mining and Resource Industry, %</t>
  </si>
  <si>
    <t>Capital Markets, %</t>
  </si>
  <si>
    <t>Legal, %</t>
  </si>
  <si>
    <t>Finance, Accounting and Audit services, %</t>
  </si>
  <si>
    <t>Mergers &amp; Acquisitions, %</t>
  </si>
  <si>
    <t>Government Relations, Public Services and Development, %</t>
  </si>
  <si>
    <t>Remuneration, US$</t>
  </si>
  <si>
    <t>Executive remuneration</t>
  </si>
  <si>
    <t>Total non-executive Director fees</t>
  </si>
  <si>
    <t>Executive compensation linked to ESG</t>
  </si>
  <si>
    <t>Group</t>
  </si>
  <si>
    <t>Egypt</t>
  </si>
  <si>
    <t>Cote d'Ivoire</t>
  </si>
  <si>
    <t>Burkina Faso</t>
  </si>
  <si>
    <t>Non-compliance with laws and regulations</t>
  </si>
  <si>
    <t>Significant fines and non-monetary sanctions</t>
  </si>
  <si>
    <t>Total monetary value of significant fines (US$)</t>
  </si>
  <si>
    <t>Total number of non-monetary sanctions</t>
  </si>
  <si>
    <t>Cases brought through dispute resolution mechanisms</t>
  </si>
  <si>
    <t>Anti-corruption</t>
  </si>
  <si>
    <t>Total number and percentage of employees who have received training on anti-corruption</t>
  </si>
  <si>
    <t>Senior Management</t>
  </si>
  <si>
    <t>Middle Management</t>
  </si>
  <si>
    <t>Confirmed incidents of corruptions</t>
  </si>
  <si>
    <t>Total number of confirmed incidents</t>
  </si>
  <si>
    <t>Total number of confirmed incidents in which an employee was dismissed or disciplined</t>
  </si>
  <si>
    <t>Economic value generated and distributed (US$m)</t>
  </si>
  <si>
    <t>Economic value generated: revenues</t>
  </si>
  <si>
    <t>Economic value distributed</t>
  </si>
  <si>
    <t>Cash Operating costs</t>
  </si>
  <si>
    <t>Employee wages and benefits</t>
  </si>
  <si>
    <t>Payment to Capital Providers</t>
  </si>
  <si>
    <t>Payment to Government</t>
  </si>
  <si>
    <t>Community Investments</t>
  </si>
  <si>
    <t>Economic value retained</t>
  </si>
  <si>
    <t>Proportion of Spending on local suppliers vs international suppliers (%)</t>
  </si>
  <si>
    <r>
      <t xml:space="preserve">Environmental incidents </t>
    </r>
    <r>
      <rPr>
        <vertAlign val="superscript"/>
        <sz val="18"/>
        <color rgb="FF002060"/>
        <rFont val="Arial"/>
        <family val="2"/>
      </rPr>
      <t>1</t>
    </r>
  </si>
  <si>
    <t xml:space="preserve">Level 1 </t>
  </si>
  <si>
    <t>Level 2</t>
  </si>
  <si>
    <t>Level 3</t>
  </si>
  <si>
    <t>Level 4</t>
  </si>
  <si>
    <t>Nil</t>
  </si>
  <si>
    <t>Level 5</t>
  </si>
  <si>
    <t>Water Withdrawn, (ML)</t>
  </si>
  <si>
    <t>Water Withdrawn</t>
  </si>
  <si>
    <t>Seawater</t>
  </si>
  <si>
    <t>3rd Party Freshwater</t>
  </si>
  <si>
    <t>Precipitation</t>
  </si>
  <si>
    <t>Water Reused (ML)</t>
  </si>
  <si>
    <t>Total water reused</t>
  </si>
  <si>
    <t>TSF Return Water</t>
  </si>
  <si>
    <t>Other</t>
  </si>
  <si>
    <t>Water Discharged (ML)</t>
  </si>
  <si>
    <t>Water to Task (ML)</t>
  </si>
  <si>
    <t>Water reused (%)</t>
  </si>
  <si>
    <t>Water Consumption (ML)</t>
  </si>
  <si>
    <t>Withdrawn Water Intensity
(KL/ kilotonne ore milled)</t>
  </si>
  <si>
    <t>Waste Generated (Tonnes)</t>
  </si>
  <si>
    <t>Hazardous Waste</t>
  </si>
  <si>
    <t>Tailings</t>
  </si>
  <si>
    <t>Hydrocarbon Waste</t>
  </si>
  <si>
    <t>Hydrocarbon contaminated items</t>
  </si>
  <si>
    <t>Hydrocarbon contaminated soil</t>
  </si>
  <si>
    <t>Effluent</t>
  </si>
  <si>
    <t>Cyanide Packaging</t>
  </si>
  <si>
    <t>Explosives Packaging</t>
  </si>
  <si>
    <t>Batteries</t>
  </si>
  <si>
    <t>Non-Hazardous Waste</t>
  </si>
  <si>
    <t>Waste Rock</t>
  </si>
  <si>
    <t>Domestic Waste</t>
  </si>
  <si>
    <t>Food Waste</t>
  </si>
  <si>
    <t>Cardboard</t>
  </si>
  <si>
    <t>Plastic</t>
  </si>
  <si>
    <t>Metal</t>
  </si>
  <si>
    <t>Timber</t>
  </si>
  <si>
    <t>Rubber</t>
  </si>
  <si>
    <t>Waste Diverted (Tonnes)</t>
  </si>
  <si>
    <r>
      <t xml:space="preserve">Hazardous Waste </t>
    </r>
    <r>
      <rPr>
        <b/>
        <sz val="10"/>
        <rFont val="Arial"/>
        <family val="2"/>
      </rPr>
      <t>diverted</t>
    </r>
    <r>
      <rPr>
        <sz val="10"/>
        <rFont val="Arial"/>
        <family val="2"/>
      </rPr>
      <t xml:space="preserve"> from disposal O</t>
    </r>
    <r>
      <rPr>
        <b/>
        <sz val="10"/>
        <rFont val="Arial"/>
        <family val="2"/>
      </rPr>
      <t>ff-site</t>
    </r>
  </si>
  <si>
    <r>
      <t xml:space="preserve">Non-Hazardous Waste </t>
    </r>
    <r>
      <rPr>
        <b/>
        <sz val="10"/>
        <color theme="1"/>
        <rFont val="Arial"/>
        <family val="2"/>
      </rPr>
      <t>diverted</t>
    </r>
    <r>
      <rPr>
        <sz val="10"/>
        <color theme="1"/>
        <rFont val="Arial"/>
        <family val="2"/>
      </rPr>
      <t xml:space="preserve"> from disposal </t>
    </r>
    <r>
      <rPr>
        <b/>
        <sz val="10"/>
        <color theme="1"/>
        <rFont val="Arial"/>
        <family val="2"/>
      </rPr>
      <t>On Site</t>
    </r>
  </si>
  <si>
    <r>
      <t xml:space="preserve">Non-Hazardous Waste </t>
    </r>
    <r>
      <rPr>
        <b/>
        <sz val="10"/>
        <color theme="1"/>
        <rFont val="Arial"/>
        <family val="2"/>
      </rPr>
      <t>diverted Off-Site</t>
    </r>
  </si>
  <si>
    <t>Food waste</t>
  </si>
  <si>
    <t>Waste Reused</t>
  </si>
  <si>
    <t>IBCs</t>
  </si>
  <si>
    <t>Waste Recycled</t>
  </si>
  <si>
    <t>Waste Disposed (Tonnes)</t>
  </si>
  <si>
    <r>
      <t xml:space="preserve">Hazardous Waste </t>
    </r>
    <r>
      <rPr>
        <b/>
        <sz val="10"/>
        <color theme="1"/>
        <rFont val="Arial"/>
        <family val="2"/>
      </rPr>
      <t xml:space="preserve">directed </t>
    </r>
    <r>
      <rPr>
        <sz val="10"/>
        <color theme="1"/>
        <rFont val="Arial"/>
        <family val="2"/>
      </rPr>
      <t xml:space="preserve">to disposal </t>
    </r>
    <r>
      <rPr>
        <b/>
        <sz val="10"/>
        <color theme="1"/>
        <rFont val="Arial"/>
        <family val="2"/>
      </rPr>
      <t>Off-site</t>
    </r>
  </si>
  <si>
    <t>Medical Waste</t>
  </si>
  <si>
    <r>
      <t>Hazardous Waste</t>
    </r>
    <r>
      <rPr>
        <b/>
        <sz val="10"/>
        <color theme="1"/>
        <rFont val="Arial"/>
        <family val="2"/>
      </rPr>
      <t xml:space="preserve"> directed</t>
    </r>
    <r>
      <rPr>
        <sz val="10"/>
        <color theme="1"/>
        <rFont val="Arial"/>
        <family val="2"/>
      </rPr>
      <t xml:space="preserve"> to disposal </t>
    </r>
    <r>
      <rPr>
        <b/>
        <sz val="10"/>
        <color theme="1"/>
        <rFont val="Arial"/>
        <family val="2"/>
      </rPr>
      <t>On-site</t>
    </r>
  </si>
  <si>
    <t>Waste Incinerated (non-energy recovery)</t>
  </si>
  <si>
    <t>cyanide boxes</t>
  </si>
  <si>
    <t>Explosive Packaging</t>
  </si>
  <si>
    <r>
      <t xml:space="preserve">Non-Hazardous Waste </t>
    </r>
    <r>
      <rPr>
        <b/>
        <sz val="10"/>
        <color theme="1"/>
        <rFont val="Arial"/>
        <family val="2"/>
      </rPr>
      <t xml:space="preserve">directed </t>
    </r>
    <r>
      <rPr>
        <sz val="10"/>
        <color theme="1"/>
        <rFont val="Arial"/>
        <family val="2"/>
      </rPr>
      <t>to disposal</t>
    </r>
    <r>
      <rPr>
        <b/>
        <sz val="10"/>
        <color theme="1"/>
        <rFont val="Arial"/>
        <family val="2"/>
      </rPr>
      <t xml:space="preserve"> Off-site</t>
    </r>
  </si>
  <si>
    <t>Waste to Landfill</t>
  </si>
  <si>
    <r>
      <t xml:space="preserve">Non-Hazardous Waste </t>
    </r>
    <r>
      <rPr>
        <b/>
        <sz val="10"/>
        <color theme="1"/>
        <rFont val="Arial"/>
        <family val="2"/>
      </rPr>
      <t>directed</t>
    </r>
    <r>
      <rPr>
        <sz val="10"/>
        <color theme="1"/>
        <rFont val="Arial"/>
        <family val="2"/>
      </rPr>
      <t xml:space="preserve"> disposed </t>
    </r>
    <r>
      <rPr>
        <b/>
        <sz val="10"/>
        <color theme="1"/>
        <rFont val="Arial"/>
        <family val="2"/>
      </rPr>
      <t>On-site</t>
    </r>
  </si>
  <si>
    <t>Energy Consumption by source (GJ)</t>
  </si>
  <si>
    <t>Electricity Consumed</t>
  </si>
  <si>
    <t>NR</t>
  </si>
  <si>
    <t>Sukari</t>
  </si>
  <si>
    <t>Electricity Purchased</t>
  </si>
  <si>
    <t>GJ per oz of Gold produced - Sukari</t>
  </si>
  <si>
    <t>GJ per Kilotonne ore milled - Sukari</t>
  </si>
  <si>
    <t>Fuel Consumption (Litres)</t>
  </si>
  <si>
    <t>Stationary Fuel Combustion</t>
  </si>
  <si>
    <t>Mobile Fuel Combustion</t>
  </si>
  <si>
    <t>Exploration</t>
  </si>
  <si>
    <t>Emissions</t>
  </si>
  <si>
    <r>
      <t>Total greenhouse gas emissions (tco</t>
    </r>
    <r>
      <rPr>
        <vertAlign val="subscript"/>
        <sz val="12"/>
        <color rgb="FF002060"/>
        <rFont val="Arial"/>
        <family val="2"/>
      </rPr>
      <t>2</t>
    </r>
    <r>
      <rPr>
        <sz val="12"/>
        <color rgb="FF002060"/>
        <rFont val="Arial"/>
        <family val="2"/>
      </rPr>
      <t>-e)</t>
    </r>
  </si>
  <si>
    <t>Scope 1 Emissions</t>
  </si>
  <si>
    <t>Scope 2 Emissions</t>
  </si>
  <si>
    <t>Total - Sukari</t>
  </si>
  <si>
    <t>Total - Group (Including exploration)</t>
  </si>
  <si>
    <t>Greenhouse gas emissions intensity</t>
  </si>
  <si>
    <t>tco2-e per KT of ore milled - Sukari</t>
  </si>
  <si>
    <t>tco2-e per KT of ore milled - Group</t>
  </si>
  <si>
    <t xml:space="preserve">tco2-e per oz. of Gold produced - Sukari </t>
  </si>
  <si>
    <t>tco2-e per oz. of Gold produced - Group</t>
  </si>
  <si>
    <t>Lands (ha)</t>
  </si>
  <si>
    <t>Total managed land area</t>
  </si>
  <si>
    <t>Land disturbed during year</t>
  </si>
  <si>
    <t>Land reclaimed during year</t>
  </si>
  <si>
    <t xml:space="preserve">Total land disturbed and yet not rehabilitated </t>
  </si>
  <si>
    <t>Total number of IUCN red list species and national conservation list species with habitats in areas affected by operations</t>
  </si>
  <si>
    <t>Operational sites owned, leased, managed in, or adjacent to, protected areas and areas of high biodiversity value outside protected areas</t>
  </si>
  <si>
    <t>Footnotes:</t>
  </si>
  <si>
    <t>1 - Incident Severity Classifications</t>
  </si>
  <si>
    <r>
      <rPr>
        <b/>
        <i/>
        <sz val="10"/>
        <color theme="1"/>
        <rFont val="Arial"/>
        <family val="2"/>
      </rPr>
      <t xml:space="preserve">Level 1
</t>
    </r>
    <r>
      <rPr>
        <i/>
        <sz val="10"/>
        <color theme="1"/>
        <rFont val="Arial"/>
        <family val="2"/>
      </rPr>
      <t xml:space="preserve">Temporary environmental impact, confined to a small area within the area impacted by operations. Clean up within the shift by site staff/contractors. </t>
    </r>
  </si>
  <si>
    <r>
      <rPr>
        <b/>
        <i/>
        <sz val="10"/>
        <color theme="1"/>
        <rFont val="Arial"/>
        <family val="2"/>
      </rPr>
      <t>Level 2</t>
    </r>
    <r>
      <rPr>
        <i/>
        <sz val="10"/>
        <color theme="1"/>
        <rFont val="Arial"/>
        <family val="2"/>
      </rPr>
      <t xml:space="preserve"> 
Minor environmental impact, contained within area impacted by operations. Short term (typically within a week) clean-up.</t>
    </r>
  </si>
  <si>
    <r>
      <rPr>
        <b/>
        <i/>
        <sz val="10"/>
        <color theme="1"/>
        <rFont val="Arial"/>
        <family val="2"/>
      </rPr>
      <t>Level 3</t>
    </r>
    <r>
      <rPr>
        <i/>
        <sz val="10"/>
        <color theme="1"/>
        <rFont val="Arial"/>
        <family val="2"/>
      </rPr>
      <t xml:space="preserve"> 
Moderate environmental impact confined within the lease boundary (i.e. within or outside the area impacted by operations). Medium term (typically within a month) clean-up.</t>
    </r>
  </si>
  <si>
    <r>
      <rPr>
        <b/>
        <i/>
        <sz val="10"/>
        <color theme="1"/>
        <rFont val="Arial"/>
        <family val="2"/>
      </rPr>
      <t xml:space="preserve">Level 4 
</t>
    </r>
    <r>
      <rPr>
        <i/>
        <sz val="10"/>
        <color theme="1"/>
        <rFont val="Arial"/>
        <family val="2"/>
      </rPr>
      <t xml:space="preserve">Major environmental impact with potential to cause long-term effects / impairment of ecosystem, habitat or species. Impact may extend beyond the lease boundary. </t>
    </r>
  </si>
  <si>
    <r>
      <rPr>
        <b/>
        <i/>
        <sz val="10"/>
        <color theme="1"/>
        <rFont val="Arial"/>
        <family val="2"/>
      </rPr>
      <t xml:space="preserve">Level 5 
</t>
    </r>
    <r>
      <rPr>
        <i/>
        <sz val="10"/>
        <color theme="1"/>
        <rFont val="Arial"/>
        <family val="2"/>
      </rPr>
      <t>Permanent and/or widespread severe impact/s to land, biodiversity, ecosystem services, water resources and or air</t>
    </r>
  </si>
  <si>
    <t xml:space="preserve">Community </t>
  </si>
  <si>
    <t>Reported Communty Incidents and Grievances</t>
  </si>
  <si>
    <t>Social Investment (US$'000)</t>
  </si>
  <si>
    <t>Total social investment</t>
  </si>
  <si>
    <t>Percentage of earnings before interest and taxes (%)</t>
  </si>
  <si>
    <t>Direct Employees By Gender</t>
  </si>
  <si>
    <t>Total Female</t>
  </si>
  <si>
    <t>Corporate</t>
  </si>
  <si>
    <t>Total Male</t>
  </si>
  <si>
    <t>Gender Diversity %</t>
  </si>
  <si>
    <t>Female Employees</t>
  </si>
  <si>
    <t>Female Directors</t>
  </si>
  <si>
    <t>Direct Employees By Region</t>
  </si>
  <si>
    <t>Total employed</t>
  </si>
  <si>
    <t>New Hires</t>
  </si>
  <si>
    <t>Rate of turnover %</t>
  </si>
  <si>
    <r>
      <t xml:space="preserve">Senior Management </t>
    </r>
    <r>
      <rPr>
        <vertAlign val="superscript"/>
        <sz val="10"/>
        <color theme="1"/>
        <rFont val="Arial"/>
        <family val="2"/>
      </rPr>
      <t>1</t>
    </r>
  </si>
  <si>
    <r>
      <t xml:space="preserve">Middle Management </t>
    </r>
    <r>
      <rPr>
        <vertAlign val="superscript"/>
        <sz val="10"/>
        <color theme="1"/>
        <rFont val="Arial"/>
        <family val="2"/>
      </rPr>
      <t>2</t>
    </r>
  </si>
  <si>
    <t>Direct Employees by Contract Type</t>
  </si>
  <si>
    <t>Permanent</t>
  </si>
  <si>
    <t>Temporary</t>
  </si>
  <si>
    <t>Grievance Mechanism</t>
  </si>
  <si>
    <t>Number of grievances recorded</t>
  </si>
  <si>
    <t>Average number of days taken to resolve</t>
  </si>
  <si>
    <t>Percentage of employees covered by collective bargaining</t>
  </si>
  <si>
    <t>Total Number of Industrial disputes</t>
  </si>
  <si>
    <t>Technical training</t>
  </si>
  <si>
    <t>Investments in training (US$)</t>
  </si>
  <si>
    <t>Total Investments in training</t>
  </si>
  <si>
    <t>1 - Senior Managers and Managers</t>
  </si>
  <si>
    <t>2 - Superintendent, Chief, Coordinator, Supervisor</t>
  </si>
  <si>
    <t>Health &amp; Safety Performance</t>
  </si>
  <si>
    <t>Group Total</t>
  </si>
  <si>
    <t>Injuries</t>
  </si>
  <si>
    <t>Fatality</t>
  </si>
  <si>
    <t>Lost Time Injury</t>
  </si>
  <si>
    <t>Total Recordable Injury</t>
  </si>
  <si>
    <t>All Injuries</t>
  </si>
  <si>
    <t>Injury Rates (per million manhours)</t>
  </si>
  <si>
    <t>Fatal-Injury Frequency Rate (FIFR)</t>
  </si>
  <si>
    <t>Lost Time Injury Frequency Rate (LTIFR)</t>
  </si>
  <si>
    <t>Total Recordable Injury Frequency Rate (TRIFR)</t>
  </si>
  <si>
    <t>All Injuries Frequency Rate (AIFR)</t>
  </si>
  <si>
    <t>By Region</t>
  </si>
  <si>
    <t>Injury Rates</t>
  </si>
  <si>
    <t>Occupational Diseases</t>
  </si>
  <si>
    <t>Malaria Frequency Rate</t>
  </si>
  <si>
    <t>Number of Days lost per Malaria case</t>
  </si>
  <si>
    <t>Near-Hit Frequency rate (per million man-hours)</t>
  </si>
  <si>
    <t>Production Data</t>
  </si>
  <si>
    <t>Operational Review</t>
  </si>
  <si>
    <t>Open Pit Mining</t>
  </si>
  <si>
    <t>Total material mined (kt)</t>
  </si>
  <si>
    <t>Ore Mined (kt)</t>
  </si>
  <si>
    <t>Ore grade mined (g/t Au)</t>
  </si>
  <si>
    <t>Ore Grade Milled (g/t Au)</t>
  </si>
  <si>
    <t>Underground Mining</t>
  </si>
  <si>
    <t>Ore Grade Mined (g/t Au)</t>
  </si>
  <si>
    <t>Processing</t>
  </si>
  <si>
    <t>Ore Processed (kt)</t>
  </si>
  <si>
    <t>Feed Grade (g/t Au)</t>
  </si>
  <si>
    <t>Gold Recovery (%)</t>
  </si>
  <si>
    <t>Production</t>
  </si>
  <si>
    <t>Gold Produced (oz.)</t>
  </si>
  <si>
    <t>Gold Sold (oz.)</t>
  </si>
  <si>
    <t>Production Costs</t>
  </si>
  <si>
    <t>Average realised gold price (US$/oz.)</t>
  </si>
  <si>
    <t>Cash Costs (US$'000 produced)</t>
  </si>
  <si>
    <t>AISC (US$'000 sold)</t>
  </si>
  <si>
    <t>Unit Cash Costs (US$/oz. produced)</t>
  </si>
  <si>
    <t xml:space="preserve">OHS training </t>
  </si>
  <si>
    <t>By Type of training (Sukari)</t>
  </si>
  <si>
    <t>Proportion of direct employees being nationals</t>
  </si>
  <si>
    <t>Average Hours of training per direct employee</t>
  </si>
  <si>
    <t>Percentage of direct employees who received a performance and career development review</t>
  </si>
  <si>
    <t>Policies</t>
  </si>
  <si>
    <t>Link</t>
  </si>
  <si>
    <t>Download</t>
  </si>
  <si>
    <t>Modern Slavery Statement</t>
  </si>
  <si>
    <t>Code of Conduct</t>
  </si>
  <si>
    <t>Anti-Corruption and Bribery Policy</t>
  </si>
  <si>
    <t xml:space="preserve">Social Responsibility Policy </t>
  </si>
  <si>
    <t xml:space="preserve">Directors' Test of Independence </t>
  </si>
  <si>
    <t>Diversity Policy</t>
  </si>
  <si>
    <t>Environment Policy</t>
  </si>
  <si>
    <t>Safety, Health and Wellbeing Policy</t>
  </si>
  <si>
    <t>Auditor Non-Audit Services Policy</t>
  </si>
  <si>
    <t>Selection, Appointment and Re-appointment of Directors Policy</t>
  </si>
  <si>
    <t>Shareholder Communication Policy</t>
  </si>
  <si>
    <t>Securities Trading Policy</t>
  </si>
  <si>
    <t>Tax Policy</t>
  </si>
  <si>
    <t>Whistleblowers Policy</t>
  </si>
  <si>
    <t>Investment banking and investment management, %</t>
  </si>
  <si>
    <t>Total number of confirmed incidents with business partners which resulting in termination of contracts or where a contract was not renewed</t>
  </si>
  <si>
    <t>Policies and Commitments</t>
  </si>
  <si>
    <t>Human Rights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</si>
</sst>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;0;\-;@"/>
    <numFmt numFmtId="165" formatCode="_-* #,##0_-;\-* #,##0_-;_-* &quot;-&quot;??_-;_-@_-"/>
    <numFmt numFmtId="166" formatCode="#,##0.00_ ;\-#,##0.00\ "/>
    <numFmt numFmtId="167" formatCode="#,##0_ ;\-#,##0\ "/>
    <numFmt numFmtId="168" formatCode="#,##0.0_ ;\-#,##0.0\ "/>
    <numFmt numFmtId="169" formatCode="0.00;0.00;\-;@"/>
    <numFmt numFmtId="170" formatCode="_ * #,##0.00_ ;_ * \-#,##0.00_ ;_ * &quot;-&quot;??_ ;_ @_ "/>
    <numFmt numFmtId="171" formatCode="_-* #,##0.00\ _€_-;\-* #,##0.00\ _€_-;_-* &quot;-&quot;??\ _€_-;_-@_-"/>
    <numFmt numFmtId="172" formatCode="0.0;0.0;\-;@"/>
    <numFmt numFmtId="173" formatCode="0.0"/>
    <numFmt numFmtId="174" formatCode="_-* #,##0.0_-;\-* #,##0.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22"/>
      <color rgb="FF002060"/>
      <name val="Arial"/>
      <family val="2"/>
    </font>
    <font>
      <sz val="18"/>
      <color rgb="FF002060"/>
      <name val="Arial"/>
      <family val="2"/>
    </font>
    <font>
      <sz val="12"/>
      <color rgb="FF00206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bscript"/>
      <sz val="12"/>
      <color rgb="FF002060"/>
      <name val="Arial"/>
      <family val="2"/>
    </font>
    <font>
      <u/>
      <sz val="12"/>
      <color rgb="FF002060"/>
      <name val="Arial"/>
      <family val="2"/>
    </font>
    <font>
      <u/>
      <sz val="12"/>
      <color theme="1"/>
      <name val="Arial"/>
      <family val="2"/>
    </font>
    <font>
      <u/>
      <sz val="10"/>
      <color theme="1"/>
      <name val="Arial"/>
      <family val="2"/>
    </font>
    <font>
      <b/>
      <sz val="36"/>
      <color rgb="FF002060"/>
      <name val="Arial"/>
      <family val="2"/>
    </font>
    <font>
      <b/>
      <sz val="18"/>
      <color rgb="FF00206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8"/>
      <color rgb="FF002060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2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2060"/>
      </left>
      <right/>
      <top/>
      <bottom style="dashed">
        <color indexed="64"/>
      </bottom>
      <diagonal/>
    </border>
    <border>
      <left style="thin">
        <color rgb="FF002060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16" applyNumberFormat="0" applyAlignment="0" applyProtection="0"/>
    <xf numFmtId="0" fontId="28" fillId="7" borderId="17" applyNumberFormat="0" applyAlignment="0" applyProtection="0"/>
    <xf numFmtId="0" fontId="29" fillId="7" borderId="16" applyNumberFormat="0" applyAlignment="0" applyProtection="0"/>
    <xf numFmtId="0" fontId="30" fillId="0" borderId="18" applyNumberFormat="0" applyFill="0" applyAlignment="0" applyProtection="0"/>
    <xf numFmtId="0" fontId="31" fillId="8" borderId="19" applyNumberFormat="0" applyAlignment="0" applyProtection="0"/>
    <xf numFmtId="0" fontId="3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6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0" fillId="0" borderId="0"/>
    <xf numFmtId="171" fontId="3" fillId="0" borderId="0" applyFont="0" applyFill="0" applyBorder="0" applyAlignment="0" applyProtection="0"/>
    <xf numFmtId="0" fontId="3" fillId="0" borderId="0"/>
    <xf numFmtId="0" fontId="22" fillId="0" borderId="1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0" applyFont="1"/>
    <xf numFmtId="0" fontId="7" fillId="0" borderId="1" xfId="0" applyFont="1" applyBorder="1"/>
    <xf numFmtId="0" fontId="2" fillId="0" borderId="1" xfId="0" applyFont="1" applyBorder="1"/>
    <xf numFmtId="0" fontId="7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left" wrapText="1" indent="1"/>
    </xf>
    <xf numFmtId="0" fontId="8" fillId="0" borderId="1" xfId="0" applyFont="1" applyBorder="1"/>
    <xf numFmtId="0" fontId="9" fillId="0" borderId="1" xfId="0" applyFont="1" applyBorder="1"/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/>
    </xf>
    <xf numFmtId="4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5" xfId="0" applyFont="1" applyBorder="1"/>
    <xf numFmtId="0" fontId="3" fillId="0" borderId="1" xfId="0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indent="2"/>
    </xf>
    <xf numFmtId="0" fontId="2" fillId="0" borderId="1" xfId="0" quotePrefix="1" applyFont="1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12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0" fontId="12" fillId="0" borderId="0" xfId="0" applyFont="1" applyAlignment="1">
      <alignment horizontal="left" vertical="center" wrapText="1" indent="1"/>
    </xf>
    <xf numFmtId="0" fontId="3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vertical="center" wrapText="1"/>
    </xf>
    <xf numFmtId="43" fontId="2" fillId="0" borderId="5" xfId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 indent="2"/>
    </xf>
    <xf numFmtId="0" fontId="3" fillId="0" borderId="5" xfId="0" applyFont="1" applyBorder="1"/>
    <xf numFmtId="0" fontId="3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/>
    <xf numFmtId="0" fontId="1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wrapText="1"/>
    </xf>
    <xf numFmtId="0" fontId="3" fillId="0" borderId="0" xfId="0" applyFont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20" fillId="0" borderId="3" xfId="0" applyFont="1" applyBorder="1"/>
    <xf numFmtId="0" fontId="21" fillId="0" borderId="8" xfId="0" applyFont="1" applyBorder="1" applyAlignment="1">
      <alignment vertical="center" wrapText="1"/>
    </xf>
    <xf numFmtId="0" fontId="2" fillId="0" borderId="8" xfId="0" applyFont="1" applyBorder="1"/>
    <xf numFmtId="0" fontId="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9" fillId="0" borderId="7" xfId="0" applyFont="1" applyBorder="1"/>
    <xf numFmtId="0" fontId="6" fillId="0" borderId="7" xfId="0" applyFont="1" applyBorder="1"/>
    <xf numFmtId="0" fontId="18" fillId="0" borderId="0" xfId="0" applyFont="1"/>
    <xf numFmtId="0" fontId="21" fillId="0" borderId="8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9" fillId="0" borderId="0" xfId="0" applyFont="1"/>
    <xf numFmtId="166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165" fontId="2" fillId="0" borderId="5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167" fontId="2" fillId="0" borderId="5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9" fontId="3" fillId="2" borderId="0" xfId="0" applyNumberFormat="1" applyFont="1" applyFill="1" applyAlignment="1">
      <alignment horizontal="right" vertical="center"/>
    </xf>
    <xf numFmtId="169" fontId="3" fillId="0" borderId="1" xfId="0" applyNumberFormat="1" applyFont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6" fillId="0" borderId="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indent="2"/>
    </xf>
    <xf numFmtId="0" fontId="2" fillId="0" borderId="0" xfId="0" quotePrefix="1" applyFont="1" applyAlignment="1">
      <alignment horizontal="left" indent="2"/>
    </xf>
    <xf numFmtId="0" fontId="2" fillId="0" borderId="1" xfId="0" applyFont="1" applyBorder="1" applyAlignment="1">
      <alignment wrapText="1"/>
    </xf>
    <xf numFmtId="0" fontId="3" fillId="0" borderId="11" xfId="0" applyFont="1" applyBorder="1"/>
    <xf numFmtId="0" fontId="2" fillId="0" borderId="11" xfId="0" applyFont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43" fontId="13" fillId="0" borderId="5" xfId="1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indent="1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5" xfId="1" applyNumberFormat="1" applyFont="1" applyFill="1" applyBorder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0" fontId="41" fillId="0" borderId="0" xfId="0" applyFont="1"/>
    <xf numFmtId="165" fontId="2" fillId="0" borderId="0" xfId="0" applyNumberFormat="1" applyFont="1"/>
    <xf numFmtId="10" fontId="2" fillId="0" borderId="0" xfId="75" applyNumberFormat="1" applyFont="1" applyFill="1" applyBorder="1"/>
    <xf numFmtId="16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9" fontId="3" fillId="0" borderId="0" xfId="75" applyFont="1" applyAlignment="1">
      <alignment horizontal="right" vertical="center"/>
    </xf>
    <xf numFmtId="9" fontId="2" fillId="0" borderId="5" xfId="75" applyFont="1" applyBorder="1" applyAlignment="1">
      <alignment horizontal="right"/>
    </xf>
    <xf numFmtId="9" fontId="2" fillId="0" borderId="0" xfId="75" applyFont="1" applyBorder="1" applyAlignment="1">
      <alignment horizontal="right"/>
    </xf>
    <xf numFmtId="0" fontId="2" fillId="0" borderId="0" xfId="0" applyFont="1" applyFill="1" applyAlignment="1">
      <alignment horizontal="left" wrapText="1" indent="2"/>
    </xf>
    <xf numFmtId="43" fontId="2" fillId="0" borderId="0" xfId="0" applyNumberFormat="1" applyFont="1"/>
    <xf numFmtId="0" fontId="2" fillId="0" borderId="0" xfId="0" applyFont="1" applyFill="1"/>
    <xf numFmtId="0" fontId="2" fillId="0" borderId="0" xfId="0" applyFont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43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6" xfId="76" applyBorder="1" applyAlignment="1">
      <alignment horizontal="left" wrapText="1"/>
    </xf>
    <xf numFmtId="0" fontId="9" fillId="0" borderId="7" xfId="76" applyBorder="1" applyAlignment="1">
      <alignment vertical="center" wrapText="1"/>
    </xf>
    <xf numFmtId="0" fontId="9" fillId="0" borderId="7" xfId="76" applyBorder="1" applyAlignment="1">
      <alignment horizontal="left" wrapText="1"/>
    </xf>
    <xf numFmtId="0" fontId="9" fillId="0" borderId="0" xfId="76"/>
    <xf numFmtId="0" fontId="5" fillId="0" borderId="0" xfId="0" applyFont="1"/>
    <xf numFmtId="0" fontId="6" fillId="0" borderId="0" xfId="0" quotePrefix="1" applyFont="1"/>
    <xf numFmtId="0" fontId="4" fillId="0" borderId="0" xfId="0" applyFont="1"/>
    <xf numFmtId="0" fontId="45" fillId="0" borderId="0" xfId="0" applyFont="1"/>
    <xf numFmtId="0" fontId="45" fillId="0" borderId="0" xfId="0" applyFont="1" applyAlignment="1">
      <alignment horizontal="left" wrapText="1" indent="1"/>
    </xf>
    <xf numFmtId="9" fontId="3" fillId="0" borderId="0" xfId="75" applyFont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" fontId="2" fillId="0" borderId="0" xfId="1" applyNumberFormat="1" applyFont="1" applyFill="1" applyBorder="1" applyAlignment="1">
      <alignment horizontal="right" vertical="center"/>
    </xf>
    <xf numFmtId="174" fontId="3" fillId="0" borderId="0" xfId="1" applyNumberFormat="1" applyFont="1" applyAlignment="1">
      <alignment horizontal="right" vertical="center"/>
    </xf>
    <xf numFmtId="0" fontId="2" fillId="0" borderId="0" xfId="0" applyFont="1" applyFill="1" applyAlignment="1">
      <alignment horizontal="left" indent="1"/>
    </xf>
    <xf numFmtId="173" fontId="6" fillId="0" borderId="0" xfId="0" applyNumberFormat="1" applyFont="1"/>
    <xf numFmtId="165" fontId="2" fillId="0" borderId="11" xfId="1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12" fillId="0" borderId="0" xfId="1" applyNumberFormat="1" applyFont="1" applyBorder="1" applyAlignment="1">
      <alignment horizontal="right" vertical="center" wrapText="1"/>
    </xf>
    <xf numFmtId="165" fontId="12" fillId="0" borderId="1" xfId="1" applyNumberFormat="1" applyFont="1" applyBorder="1" applyAlignment="1">
      <alignment horizontal="right" vertical="center" wrapText="1"/>
    </xf>
    <xf numFmtId="165" fontId="13" fillId="0" borderId="2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15" fillId="0" borderId="2" xfId="1" applyNumberFormat="1" applyFont="1" applyFill="1" applyBorder="1" applyAlignment="1">
      <alignment horizontal="right" vertical="center"/>
    </xf>
    <xf numFmtId="165" fontId="2" fillId="0" borderId="5" xfId="75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inden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0" xfId="1" applyNumberFormat="1" applyFont="1" applyBorder="1" applyAlignment="1">
      <alignment horizontal="center" vertical="center" wrapText="1"/>
    </xf>
    <xf numFmtId="165" fontId="2" fillId="0" borderId="5" xfId="75" applyNumberFormat="1" applyFont="1" applyBorder="1" applyAlignment="1">
      <alignment horizontal="right" vertical="center"/>
    </xf>
    <xf numFmtId="10" fontId="2" fillId="0" borderId="0" xfId="75" applyNumberFormat="1" applyFont="1"/>
    <xf numFmtId="174" fontId="3" fillId="0" borderId="0" xfId="0" applyNumberFormat="1" applyFont="1" applyAlignment="1">
      <alignment horizontal="right" vertical="center"/>
    </xf>
    <xf numFmtId="165" fontId="2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43" fillId="0" borderId="3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76" applyFont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50" fillId="0" borderId="3" xfId="0" applyFont="1" applyBorder="1"/>
    <xf numFmtId="0" fontId="51" fillId="0" borderId="0" xfId="0" applyFont="1"/>
    <xf numFmtId="0" fontId="51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1" fillId="0" borderId="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" fillId="0" borderId="1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</cellXfs>
  <cellStyles count="7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3" xr:uid="{E77301C7-E5FB-4688-81BD-CCF6443EBCDC}"/>
    <cellStyle name="60% - Accent2 2" xfId="44" xr:uid="{0FEC8409-EF05-431D-B693-1A7907D11CDB}"/>
    <cellStyle name="60% - Accent3 2" xfId="45" xr:uid="{452BA034-6C33-407E-BDF3-20D66341B0EB}"/>
    <cellStyle name="60% - Accent4 2" xfId="46" xr:uid="{B04E501E-9C0E-4E38-9753-CABD91F0F3BB}"/>
    <cellStyle name="60% - Accent5 2" xfId="47" xr:uid="{CB7504AD-B164-4EA6-9E49-129F5E5EC4E5}"/>
    <cellStyle name="60% - Accent6 2" xfId="48" xr:uid="{E2650940-31D2-46D6-AE00-062D64FA5D13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9" xr:uid="{535FE148-C209-4116-BE04-4C5B666FCD95}"/>
    <cellStyle name="Comma 2 2" xfId="2" xr:uid="{E1DDCE91-6580-472E-BBBD-44610D960E23}"/>
    <cellStyle name="Comma 2 2 2" xfId="53" xr:uid="{1B85369E-CE2A-4D60-B3F5-F259AFC40CF5}"/>
    <cellStyle name="Comma 2 3" xfId="52" xr:uid="{87D76C29-3DAA-4AD1-9DBA-59D381E8DEEB}"/>
    <cellStyle name="Comma 2 4" xfId="56" xr:uid="{17351A55-6430-4331-91EA-45719C04A0D0}"/>
    <cellStyle name="Comma 2 4 2" xfId="70" xr:uid="{4842041B-1BB6-4001-9F87-17F81873EB8B}"/>
    <cellStyle name="Comma 2 4 3" xfId="73" xr:uid="{95A1FF8B-AD8D-439B-AB7A-92B489B40355}"/>
    <cellStyle name="Comma 2 5" xfId="64" xr:uid="{E3C7CA65-5C33-407F-BC10-B8B4A6AA8AD7}"/>
    <cellStyle name="Comma 2 6" xfId="49" xr:uid="{AF8B123A-586E-41F5-97D9-33FBE893815B}"/>
    <cellStyle name="Comma 3" xfId="54" xr:uid="{0B059914-A28F-4025-98BB-720AAE37FDF2}"/>
    <cellStyle name="Comma 3 2" xfId="69" xr:uid="{E4815A6B-E026-4968-A4A6-8D75D0431CC3}"/>
    <cellStyle name="Comma 4" xfId="51" xr:uid="{11091FFE-9604-469E-97B0-4C80C6459935}"/>
    <cellStyle name="Comma 5" xfId="57" xr:uid="{F39216EF-1F96-49E1-84A2-6EA4B077A3C0}"/>
    <cellStyle name="Comma 5 2" xfId="71" xr:uid="{5A47F3FE-D247-4AFE-8F3A-0717F36CC2F2}"/>
    <cellStyle name="Comma 5 3" xfId="74" xr:uid="{CE6BF17E-3BBB-40FC-B6EE-03D37C0F5E36}"/>
    <cellStyle name="Comma 6" xfId="40" xr:uid="{DC7F146B-C2D0-4A18-9F5A-1431BEC006EA}"/>
    <cellStyle name="Comma 7" xfId="36" xr:uid="{CF74AD5C-A0D9-4B93-BE7F-0F1641B301EB}"/>
    <cellStyle name="Comma 80" xfId="72" xr:uid="{6BFFC577-3E9D-4234-958F-DC0688BC7F06}"/>
    <cellStyle name="Excel Built-in Normal" xfId="58" xr:uid="{3BC9ED4E-F10C-469D-99C1-17083E6EB831}"/>
    <cellStyle name="Explanatory Text" xfId="16" builtinId="53" customBuiltin="1"/>
    <cellStyle name="Good" xfId="7" builtinId="26" customBuiltin="1"/>
    <cellStyle name="Heading 1" xfId="3" builtinId="16" customBuiltin="1"/>
    <cellStyle name="Heading 1 2" xfId="66" xr:uid="{703D95D7-890D-411A-ACF9-62B2D292110D}"/>
    <cellStyle name="Heading 2" xfId="4" builtinId="17" customBuiltin="1"/>
    <cellStyle name="Heading 3" xfId="5" builtinId="18" customBuiltin="1"/>
    <cellStyle name="Heading 4" xfId="6" builtinId="19" customBuiltin="1"/>
    <cellStyle name="Hyperlink" xfId="76" builtinId="8" customBuiltin="1"/>
    <cellStyle name="Input" xfId="9" builtinId="20" customBuiltin="1"/>
    <cellStyle name="Linked Cell" xfId="12" builtinId="24" customBuiltin="1"/>
    <cellStyle name="Neutral 2" xfId="42" xr:uid="{DBCCE39A-9BF9-4B4F-8F4D-F55C0BA9DEC7}"/>
    <cellStyle name="Normal" xfId="0" builtinId="0"/>
    <cellStyle name="Normal 2" xfId="37" xr:uid="{FFC2C038-9556-4AA1-ABC7-E5067779AEA2}"/>
    <cellStyle name="Normal 2 2" xfId="55" xr:uid="{6ECC0777-87F1-4DFC-999E-5B02F67B0A99}"/>
    <cellStyle name="Normal 2 2 2" xfId="65" xr:uid="{EDD6D649-BF00-44C7-A36A-EFB47BC826FE}"/>
    <cellStyle name="Normal 2 2 3" xfId="63" xr:uid="{E87D5EAB-9325-4E61-8126-DB2FFE80B121}"/>
    <cellStyle name="Normal 2 3" xfId="62" xr:uid="{81337121-E935-48CE-B1A8-558D31F378B8}"/>
    <cellStyle name="Normal 3" xfId="38" xr:uid="{F32D9EC2-3B4E-4C16-BD3E-FD41A2F313CA}"/>
    <cellStyle name="Normal 3 2" xfId="50" xr:uid="{BD7A5697-BB5B-440F-9D02-75F9D4D822E3}"/>
    <cellStyle name="Normal 4" xfId="67" xr:uid="{883331B0-CB3A-4013-A1E1-9A48DD4CDA6D}"/>
    <cellStyle name="Normal 5" xfId="59" xr:uid="{A85B9A5B-104A-42DC-8B27-0CF37469ED9F}"/>
    <cellStyle name="Normal 5 2" xfId="60" xr:uid="{71D716DB-3A28-48DB-916D-125764AE7D27}"/>
    <cellStyle name="Normal 8" xfId="61" xr:uid="{8636573B-F075-4398-A779-5C61CE670C0F}"/>
    <cellStyle name="Note" xfId="15" builtinId="10" customBuiltin="1"/>
    <cellStyle name="Output" xfId="10" builtinId="21" customBuiltin="1"/>
    <cellStyle name="Percent" xfId="75" builtinId="5"/>
    <cellStyle name="Percent 2" xfId="68" xr:uid="{582A6757-3C77-4497-B1E9-6CF29685E0DD}"/>
    <cellStyle name="Title 2" xfId="41" xr:uid="{0456CE82-7250-4E37-B7E1-3D82C8B815DB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0</xdr:row>
      <xdr:rowOff>5</xdr:rowOff>
    </xdr:from>
    <xdr:ext cx="5862535" cy="1120775"/>
    <xdr:pic>
      <xdr:nvPicPr>
        <xdr:cNvPr id="2" name="Picture 1">
          <a:extLst>
            <a:ext uri="{FF2B5EF4-FFF2-40B4-BE49-F238E27FC236}">
              <a16:creationId xmlns:a16="http://schemas.microsoft.com/office/drawing/2014/main" id="{FDAB4C2B-0640-4E8F-BB11-8341DEB32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34242" y="5"/>
          <a:ext cx="5862535" cy="1120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2060"/>
      </a:hlink>
      <a:folHlink>
        <a:srgbClr val="00206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tamin.com/media/2429/cey-safety-health-and-wellbeing-policy-2021_final.pdf" TargetMode="External"/><Relationship Id="rId13" Type="http://schemas.openxmlformats.org/officeDocument/2006/relationships/hyperlink" Target="https://www.centamin.com/media/2351/centamin-tax-policy.pdf" TargetMode="External"/><Relationship Id="rId3" Type="http://schemas.openxmlformats.org/officeDocument/2006/relationships/hyperlink" Target="https://www.centamin.com/media/1630/cey_anti-corruption-and-bribery-policy_2019.pdf" TargetMode="External"/><Relationship Id="rId7" Type="http://schemas.openxmlformats.org/officeDocument/2006/relationships/hyperlink" Target="https://www.centamin.com/media/2432/cey-environment-policy-2021_final_130921.pdf" TargetMode="External"/><Relationship Id="rId12" Type="http://schemas.openxmlformats.org/officeDocument/2006/relationships/hyperlink" Target="https://www.centamin.com/media/1638/cey_securities-trading-policy_2019.pdf" TargetMode="External"/><Relationship Id="rId2" Type="http://schemas.openxmlformats.org/officeDocument/2006/relationships/hyperlink" Target="https://www.centamin.com/media/2306/cey_code-of-conduct_2014.pdf" TargetMode="External"/><Relationship Id="rId1" Type="http://schemas.openxmlformats.org/officeDocument/2006/relationships/hyperlink" Target="https://www.centamin.com/media/2296/msa-statement-31-july-2020.pdf" TargetMode="External"/><Relationship Id="rId6" Type="http://schemas.openxmlformats.org/officeDocument/2006/relationships/hyperlink" Target="https://www.centamin.com/media/2387/diversity-policy.pdf" TargetMode="External"/><Relationship Id="rId11" Type="http://schemas.openxmlformats.org/officeDocument/2006/relationships/hyperlink" Target="https://www.centamin.com/media/1627/cey_shareholder-communications-policy_2019.pdf" TargetMode="External"/><Relationship Id="rId5" Type="http://schemas.openxmlformats.org/officeDocument/2006/relationships/hyperlink" Target="https://www.centamin.com/media/1632/cey_directors-test-of-independence_2019.pdf" TargetMode="External"/><Relationship Id="rId15" Type="http://schemas.openxmlformats.org/officeDocument/2006/relationships/hyperlink" Target="https://www.centamin.com/media/2431/cey-human-rights-policy-2021-final-pdf.pdf" TargetMode="External"/><Relationship Id="rId10" Type="http://schemas.openxmlformats.org/officeDocument/2006/relationships/hyperlink" Target="https://www.centamin.com/media/1626/cey_selection-appointment-_-re-appointment-of-directors-policy_2019.pdf" TargetMode="External"/><Relationship Id="rId4" Type="http://schemas.openxmlformats.org/officeDocument/2006/relationships/hyperlink" Target="https://www.centamin.com/media/2433/cey-social-responsibility-policy-2021_final_130921.pdf" TargetMode="External"/><Relationship Id="rId9" Type="http://schemas.openxmlformats.org/officeDocument/2006/relationships/hyperlink" Target="https://www.centamin.com/media/2336/cey_non-audit-services-policy-revised-july-2020.pdf" TargetMode="External"/><Relationship Id="rId14" Type="http://schemas.openxmlformats.org/officeDocument/2006/relationships/hyperlink" Target="https://www.centamin.com/media/2383/centamin-whistleblower-policy-apr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86348-A050-4E70-8D7F-6637874A218B}">
  <sheetPr>
    <pageSetUpPr fitToPage="1"/>
  </sheetPr>
  <dimension ref="A1:H92"/>
  <sheetViews>
    <sheetView showGridLines="0" tabSelected="1" zoomScale="90" zoomScaleNormal="90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G23" sqref="G23"/>
    </sheetView>
  </sheetViews>
  <sheetFormatPr defaultColWidth="9.140625" defaultRowHeight="12.75" x14ac:dyDescent="0.2"/>
  <cols>
    <col min="1" max="1" width="9.140625" style="1"/>
    <col min="2" max="2" width="17.42578125" style="144" bestFit="1" customWidth="1"/>
    <col min="3" max="3" width="9.140625" style="1"/>
    <col min="4" max="4" width="1.7109375" style="1" customWidth="1"/>
    <col min="5" max="5" width="57.7109375" style="1" customWidth="1"/>
    <col min="6" max="6" width="11.28515625" style="6" customWidth="1"/>
    <col min="7" max="7" width="55.28515625" style="1" customWidth="1"/>
    <col min="8" max="8" width="4.42578125" style="1" bestFit="1" customWidth="1"/>
    <col min="9" max="9" width="6.140625" style="1" bestFit="1" customWidth="1"/>
    <col min="10" max="10" width="8.5703125" style="1" bestFit="1" customWidth="1"/>
    <col min="11" max="11" width="6.7109375" style="1" bestFit="1" customWidth="1"/>
    <col min="12" max="16384" width="9.140625" style="1"/>
  </cols>
  <sheetData>
    <row r="1" spans="1:8" x14ac:dyDescent="0.2">
      <c r="A1" s="165" t="s">
        <v>0</v>
      </c>
    </row>
    <row r="2" spans="1:8" x14ac:dyDescent="0.2">
      <c r="A2" s="166" t="s">
        <v>1</v>
      </c>
    </row>
    <row r="3" spans="1:8" x14ac:dyDescent="0.2">
      <c r="A3" s="76" t="s">
        <v>2</v>
      </c>
    </row>
    <row r="4" spans="1:8" x14ac:dyDescent="0.2">
      <c r="A4" s="76" t="s">
        <v>3</v>
      </c>
    </row>
    <row r="6" spans="1:8" ht="94.5" customHeight="1" thickBot="1" x14ac:dyDescent="0.65">
      <c r="A6" s="156" t="s">
        <v>4</v>
      </c>
      <c r="B6" s="209" t="s">
        <v>5</v>
      </c>
      <c r="C6" s="156" t="s">
        <v>6</v>
      </c>
      <c r="D6" s="150"/>
      <c r="E6" s="70" t="s">
        <v>7</v>
      </c>
      <c r="F6" s="226"/>
      <c r="G6" s="10"/>
    </row>
    <row r="7" spans="1:8" ht="13.5" thickTop="1" x14ac:dyDescent="0.2">
      <c r="A7" s="148"/>
      <c r="B7" s="210"/>
      <c r="C7" s="148"/>
      <c r="D7" s="154"/>
      <c r="E7" s="75"/>
      <c r="F7" s="33"/>
      <c r="G7" s="75"/>
      <c r="H7" s="57"/>
    </row>
    <row r="8" spans="1:8" ht="15" x14ac:dyDescent="0.2">
      <c r="A8" s="148"/>
      <c r="B8" s="210"/>
      <c r="C8" s="148"/>
      <c r="D8" s="151"/>
      <c r="E8" s="79"/>
      <c r="F8" s="227"/>
    </row>
    <row r="9" spans="1:8" ht="24" thickBot="1" x14ac:dyDescent="0.4">
      <c r="A9" s="152"/>
      <c r="B9" s="211"/>
      <c r="C9" s="152"/>
      <c r="D9" s="150"/>
      <c r="E9" s="153" t="s">
        <v>8</v>
      </c>
      <c r="F9" s="228"/>
      <c r="G9" s="72"/>
    </row>
    <row r="10" spans="1:8" ht="13.5" thickTop="1" x14ac:dyDescent="0.2">
      <c r="A10" s="148"/>
      <c r="B10" s="210"/>
      <c r="C10" s="148"/>
      <c r="D10" s="154"/>
      <c r="E10" s="83"/>
    </row>
    <row r="11" spans="1:8" ht="38.25" x14ac:dyDescent="0.2">
      <c r="A11" s="158" t="s">
        <v>9</v>
      </c>
      <c r="B11" s="212"/>
      <c r="C11" s="159"/>
      <c r="D11" s="160"/>
      <c r="E11" s="161" t="s">
        <v>10</v>
      </c>
      <c r="F11" s="229" t="s">
        <v>11</v>
      </c>
    </row>
    <row r="12" spans="1:8" x14ac:dyDescent="0.2">
      <c r="A12" s="148"/>
      <c r="B12" s="210"/>
      <c r="C12" s="148"/>
      <c r="D12" s="151"/>
      <c r="E12" s="78"/>
      <c r="F12" s="230" t="s">
        <v>12</v>
      </c>
    </row>
    <row r="13" spans="1:8" x14ac:dyDescent="0.2">
      <c r="A13" s="148" t="s">
        <v>13</v>
      </c>
      <c r="B13" s="210"/>
      <c r="C13" s="148"/>
      <c r="D13" s="151"/>
      <c r="E13" s="78"/>
      <c r="F13" s="230" t="s">
        <v>14</v>
      </c>
    </row>
    <row r="14" spans="1:8" x14ac:dyDescent="0.2">
      <c r="A14" s="148"/>
      <c r="B14" s="210"/>
      <c r="C14" s="148"/>
      <c r="D14" s="151"/>
      <c r="E14" s="78"/>
      <c r="F14" s="230" t="s">
        <v>15</v>
      </c>
    </row>
    <row r="15" spans="1:8" x14ac:dyDescent="0.2">
      <c r="A15" s="148"/>
      <c r="B15" s="210"/>
      <c r="C15" s="148"/>
      <c r="D15" s="151"/>
      <c r="E15" s="78"/>
      <c r="F15" s="230" t="s">
        <v>16</v>
      </c>
      <c r="H15" s="57"/>
    </row>
    <row r="16" spans="1:8" x14ac:dyDescent="0.2">
      <c r="A16" s="148" t="s">
        <v>17</v>
      </c>
      <c r="B16" s="210"/>
      <c r="C16" s="148"/>
      <c r="D16" s="151"/>
      <c r="E16" s="78"/>
      <c r="F16" s="230" t="s">
        <v>18</v>
      </c>
      <c r="G16" s="75"/>
    </row>
    <row r="17" spans="1:8" x14ac:dyDescent="0.2">
      <c r="A17" s="148"/>
      <c r="B17" s="210"/>
      <c r="C17" s="148"/>
      <c r="D17" s="154"/>
    </row>
    <row r="18" spans="1:8" x14ac:dyDescent="0.2">
      <c r="A18" s="148"/>
      <c r="B18" s="210"/>
      <c r="C18" s="148"/>
      <c r="D18" s="154"/>
      <c r="E18" s="75"/>
      <c r="F18" s="33"/>
      <c r="G18" s="75"/>
    </row>
    <row r="19" spans="1:8" ht="25.5" x14ac:dyDescent="0.2">
      <c r="A19" s="158" t="s">
        <v>19</v>
      </c>
      <c r="B19" s="212" t="s">
        <v>20</v>
      </c>
      <c r="C19" s="159">
        <v>1.1000000000000001</v>
      </c>
      <c r="D19" s="160"/>
      <c r="E19" s="161" t="s">
        <v>21</v>
      </c>
      <c r="F19" s="231" t="s">
        <v>22</v>
      </c>
      <c r="G19" s="75"/>
    </row>
    <row r="20" spans="1:8" ht="15" x14ac:dyDescent="0.2">
      <c r="A20" s="148"/>
      <c r="B20" s="210"/>
      <c r="C20" s="148"/>
      <c r="D20" s="154"/>
      <c r="E20" s="63"/>
      <c r="F20" s="232"/>
    </row>
    <row r="21" spans="1:8" ht="15" x14ac:dyDescent="0.2">
      <c r="A21" s="149" t="s">
        <v>24</v>
      </c>
      <c r="B21" s="210"/>
      <c r="C21" s="148">
        <v>1.3</v>
      </c>
      <c r="D21" s="151"/>
      <c r="E21" s="162" t="s">
        <v>23</v>
      </c>
      <c r="F21" s="231" t="s">
        <v>25</v>
      </c>
      <c r="G21" s="73"/>
      <c r="H21" s="57"/>
    </row>
    <row r="22" spans="1:8" x14ac:dyDescent="0.2">
      <c r="A22" s="148"/>
      <c r="B22" s="210"/>
      <c r="C22" s="148"/>
      <c r="D22" s="151"/>
    </row>
    <row r="23" spans="1:8" x14ac:dyDescent="0.2">
      <c r="A23" s="148"/>
      <c r="B23" s="210"/>
      <c r="C23" s="148"/>
      <c r="D23" s="151"/>
    </row>
    <row r="24" spans="1:8" ht="24" thickBot="1" x14ac:dyDescent="0.25">
      <c r="A24" s="152"/>
      <c r="B24" s="211"/>
      <c r="C24" s="152"/>
      <c r="D24" s="150"/>
      <c r="E24" s="71" t="s">
        <v>26</v>
      </c>
      <c r="F24" s="233"/>
      <c r="G24" s="72"/>
    </row>
    <row r="25" spans="1:8" ht="15.75" thickTop="1" x14ac:dyDescent="0.2">
      <c r="A25" s="148"/>
      <c r="B25" s="210"/>
      <c r="C25" s="148"/>
      <c r="D25" s="154"/>
      <c r="E25" s="146"/>
      <c r="F25" s="234"/>
    </row>
    <row r="26" spans="1:8" ht="15" x14ac:dyDescent="0.2">
      <c r="A26" s="159" t="s">
        <v>27</v>
      </c>
      <c r="B26" s="212"/>
      <c r="C26" s="159">
        <v>7.3</v>
      </c>
      <c r="D26" s="160"/>
      <c r="E26" s="163" t="s">
        <v>28</v>
      </c>
      <c r="F26" s="231" t="s">
        <v>29</v>
      </c>
    </row>
    <row r="27" spans="1:8" ht="15" x14ac:dyDescent="0.2">
      <c r="A27" s="148" t="s">
        <v>27</v>
      </c>
      <c r="B27" s="210"/>
      <c r="C27" s="148"/>
      <c r="D27" s="154"/>
      <c r="E27" s="61"/>
      <c r="F27" s="231" t="s">
        <v>30</v>
      </c>
    </row>
    <row r="28" spans="1:8" ht="16.5" customHeight="1" x14ac:dyDescent="0.2">
      <c r="A28" s="148"/>
      <c r="B28" s="210"/>
      <c r="C28" s="148"/>
      <c r="D28" s="154"/>
      <c r="E28" s="63"/>
      <c r="F28" s="33"/>
    </row>
    <row r="29" spans="1:8" ht="15" x14ac:dyDescent="0.2">
      <c r="A29" s="159">
        <v>204.1</v>
      </c>
      <c r="B29" s="212"/>
      <c r="C29" s="159">
        <v>3.2</v>
      </c>
      <c r="D29" s="160"/>
      <c r="E29" s="163" t="s">
        <v>31</v>
      </c>
      <c r="F29" s="231" t="s">
        <v>32</v>
      </c>
    </row>
    <row r="30" spans="1:8" x14ac:dyDescent="0.2">
      <c r="A30" s="148"/>
      <c r="B30" s="210"/>
      <c r="C30" s="148"/>
      <c r="D30" s="151"/>
      <c r="E30" s="73"/>
      <c r="F30" s="33"/>
      <c r="G30" s="73"/>
      <c r="H30" s="57"/>
    </row>
    <row r="31" spans="1:8" ht="15" x14ac:dyDescent="0.2">
      <c r="A31" s="148"/>
      <c r="B31" s="210"/>
      <c r="C31" s="148"/>
      <c r="D31" s="151"/>
      <c r="E31" s="74"/>
      <c r="F31" s="227"/>
      <c r="G31" s="75"/>
      <c r="H31" s="57"/>
    </row>
    <row r="32" spans="1:8" ht="24" thickBot="1" x14ac:dyDescent="0.25">
      <c r="A32" s="152"/>
      <c r="B32" s="211"/>
      <c r="C32" s="152"/>
      <c r="D32" s="150"/>
      <c r="E32" s="71" t="s">
        <v>33</v>
      </c>
      <c r="F32" s="233"/>
      <c r="G32" s="72"/>
    </row>
    <row r="33" spans="1:6" ht="15.75" thickTop="1" x14ac:dyDescent="0.2">
      <c r="A33" s="148"/>
      <c r="B33" s="210"/>
      <c r="C33" s="148"/>
      <c r="D33" s="154"/>
      <c r="E33" s="146"/>
      <c r="F33" s="234"/>
    </row>
    <row r="34" spans="1:6" ht="15" x14ac:dyDescent="0.2">
      <c r="A34" s="159"/>
      <c r="B34" s="212"/>
      <c r="C34" s="159"/>
      <c r="D34" s="160"/>
      <c r="E34" s="163" t="s">
        <v>34</v>
      </c>
      <c r="F34" s="231" t="s">
        <v>35</v>
      </c>
    </row>
    <row r="35" spans="1:6" ht="15" x14ac:dyDescent="0.2">
      <c r="A35" s="148"/>
      <c r="B35" s="210"/>
      <c r="C35" s="148"/>
      <c r="D35" s="154"/>
      <c r="E35" s="16"/>
    </row>
    <row r="36" spans="1:6" ht="15" customHeight="1" x14ac:dyDescent="0.2">
      <c r="A36" s="159" t="s">
        <v>36</v>
      </c>
      <c r="B36" s="212" t="s">
        <v>37</v>
      </c>
      <c r="C36" s="159">
        <v>10.1</v>
      </c>
      <c r="D36" s="160"/>
      <c r="E36" s="163" t="s">
        <v>38</v>
      </c>
      <c r="F36" s="229" t="s">
        <v>39</v>
      </c>
    </row>
    <row r="37" spans="1:6" ht="15" customHeight="1" x14ac:dyDescent="0.2">
      <c r="A37" s="148" t="s">
        <v>40</v>
      </c>
      <c r="B37" s="210"/>
      <c r="C37" s="148">
        <v>10.199999999999999</v>
      </c>
      <c r="D37" s="151"/>
      <c r="E37" s="81"/>
      <c r="F37" s="229" t="s">
        <v>41</v>
      </c>
    </row>
    <row r="38" spans="1:6" ht="15" customHeight="1" x14ac:dyDescent="0.2">
      <c r="A38" s="148" t="s">
        <v>42</v>
      </c>
      <c r="B38" s="210" t="s">
        <v>43</v>
      </c>
      <c r="C38" s="148">
        <v>10.1</v>
      </c>
      <c r="D38" s="151"/>
      <c r="E38" s="81"/>
      <c r="F38" s="229" t="s">
        <v>44</v>
      </c>
    </row>
    <row r="39" spans="1:6" ht="15" customHeight="1" x14ac:dyDescent="0.2">
      <c r="A39" s="148"/>
      <c r="B39" s="210"/>
      <c r="C39" s="148"/>
      <c r="D39" s="151"/>
      <c r="E39" s="77"/>
      <c r="F39" s="235" t="s">
        <v>45</v>
      </c>
    </row>
    <row r="40" spans="1:6" ht="15" customHeight="1" x14ac:dyDescent="0.2">
      <c r="A40" s="148"/>
      <c r="B40" s="210"/>
      <c r="C40" s="148"/>
      <c r="D40" s="151"/>
      <c r="E40" s="77"/>
      <c r="F40" s="235" t="s">
        <v>46</v>
      </c>
    </row>
    <row r="41" spans="1:6" ht="15" x14ac:dyDescent="0.2">
      <c r="A41" s="148"/>
      <c r="B41" s="210"/>
      <c r="C41" s="148"/>
      <c r="D41" s="154"/>
      <c r="E41" s="16"/>
    </row>
    <row r="42" spans="1:6" ht="15" customHeight="1" x14ac:dyDescent="0.2">
      <c r="A42" s="159" t="s">
        <v>47</v>
      </c>
      <c r="B42" s="212" t="s">
        <v>48</v>
      </c>
      <c r="C42" s="159">
        <v>8.1999999999999993</v>
      </c>
      <c r="D42" s="160"/>
      <c r="E42" s="163" t="s">
        <v>49</v>
      </c>
      <c r="F42" s="229" t="s">
        <v>50</v>
      </c>
    </row>
    <row r="43" spans="1:6" ht="15" customHeight="1" x14ac:dyDescent="0.2">
      <c r="A43" s="148" t="s">
        <v>51</v>
      </c>
      <c r="B43" s="210"/>
      <c r="C43" s="148"/>
      <c r="D43" s="151"/>
      <c r="E43" s="77"/>
      <c r="F43" s="235" t="s">
        <v>52</v>
      </c>
    </row>
    <row r="44" spans="1:6" ht="37.5" customHeight="1" x14ac:dyDescent="0.2">
      <c r="A44" s="149" t="s">
        <v>53</v>
      </c>
      <c r="B44" s="210" t="s">
        <v>54</v>
      </c>
      <c r="C44" s="149" t="s">
        <v>55</v>
      </c>
      <c r="D44" s="151"/>
      <c r="E44" s="77"/>
      <c r="F44" s="235" t="s">
        <v>56</v>
      </c>
    </row>
    <row r="45" spans="1:6" ht="15" x14ac:dyDescent="0.2">
      <c r="A45" s="148"/>
      <c r="B45" s="210"/>
      <c r="C45" s="148"/>
      <c r="D45" s="154"/>
      <c r="E45" s="16"/>
    </row>
    <row r="46" spans="1:6" ht="15" x14ac:dyDescent="0.2">
      <c r="A46" s="159" t="s">
        <v>57</v>
      </c>
      <c r="B46" s="212" t="s">
        <v>58</v>
      </c>
      <c r="C46" s="159">
        <v>10.4</v>
      </c>
      <c r="D46" s="160"/>
      <c r="E46" s="163" t="s">
        <v>59</v>
      </c>
      <c r="F46" s="229" t="s">
        <v>60</v>
      </c>
    </row>
    <row r="47" spans="1:6" ht="15" x14ac:dyDescent="0.2">
      <c r="A47" s="148" t="s">
        <v>61</v>
      </c>
      <c r="B47" s="210"/>
      <c r="C47" s="148">
        <v>10.4</v>
      </c>
      <c r="D47" s="151"/>
      <c r="E47" s="77"/>
      <c r="F47" s="235" t="s">
        <v>62</v>
      </c>
    </row>
    <row r="48" spans="1:6" ht="15" x14ac:dyDescent="0.2">
      <c r="A48" s="148"/>
      <c r="B48" s="210"/>
      <c r="C48" s="148"/>
      <c r="D48" s="151"/>
      <c r="E48" s="77"/>
      <c r="F48" s="235" t="s">
        <v>63</v>
      </c>
    </row>
    <row r="49" spans="1:7" ht="15" x14ac:dyDescent="0.2">
      <c r="A49" s="148"/>
      <c r="B49" s="210"/>
      <c r="C49" s="148"/>
      <c r="D49" s="154"/>
      <c r="E49" s="16"/>
    </row>
    <row r="50" spans="1:7" ht="25.5" x14ac:dyDescent="0.2">
      <c r="A50" s="159" t="s">
        <v>64</v>
      </c>
      <c r="B50" s="212" t="s">
        <v>65</v>
      </c>
      <c r="C50" s="158" t="s">
        <v>66</v>
      </c>
      <c r="D50" s="160"/>
      <c r="E50" s="163" t="s">
        <v>67</v>
      </c>
      <c r="F50" s="229" t="s">
        <v>68</v>
      </c>
    </row>
    <row r="51" spans="1:7" ht="25.5" x14ac:dyDescent="0.2">
      <c r="A51" s="148">
        <v>305.39999999999998</v>
      </c>
      <c r="B51" s="210"/>
      <c r="C51" s="149" t="s">
        <v>69</v>
      </c>
      <c r="D51" s="151"/>
      <c r="E51" s="77"/>
      <c r="F51" s="235" t="s">
        <v>70</v>
      </c>
    </row>
    <row r="52" spans="1:7" ht="15" x14ac:dyDescent="0.2">
      <c r="A52" s="148"/>
      <c r="B52" s="210"/>
      <c r="C52" s="148"/>
      <c r="D52" s="154"/>
      <c r="E52" s="16"/>
    </row>
    <row r="53" spans="1:7" ht="15" x14ac:dyDescent="0.2">
      <c r="A53" s="159"/>
      <c r="B53" s="212"/>
      <c r="C53" s="159"/>
      <c r="D53" s="160"/>
      <c r="E53" s="163" t="s">
        <v>71</v>
      </c>
      <c r="F53" s="229" t="s">
        <v>72</v>
      </c>
    </row>
    <row r="54" spans="1:7" ht="25.5" x14ac:dyDescent="0.2">
      <c r="A54" s="149" t="s">
        <v>73</v>
      </c>
      <c r="B54" s="210" t="s">
        <v>74</v>
      </c>
      <c r="C54" s="149" t="s">
        <v>75</v>
      </c>
      <c r="D54" s="151"/>
      <c r="E54" s="78"/>
      <c r="F54" s="235" t="s">
        <v>76</v>
      </c>
    </row>
    <row r="55" spans="1:7" x14ac:dyDescent="0.2">
      <c r="A55" s="148"/>
      <c r="B55" s="210"/>
      <c r="C55" s="148"/>
      <c r="D55" s="151"/>
      <c r="E55" s="76"/>
    </row>
    <row r="56" spans="1:7" x14ac:dyDescent="0.2">
      <c r="A56" s="148"/>
      <c r="B56" s="210"/>
      <c r="C56" s="148"/>
      <c r="D56" s="151"/>
      <c r="E56" s="76"/>
    </row>
    <row r="57" spans="1:7" ht="24" thickBot="1" x14ac:dyDescent="0.4">
      <c r="A57" s="152"/>
      <c r="B57" s="211"/>
      <c r="C57" s="152"/>
      <c r="D57" s="150"/>
      <c r="E57" s="80" t="s">
        <v>77</v>
      </c>
      <c r="F57" s="228"/>
      <c r="G57" s="72"/>
    </row>
    <row r="58" spans="1:7" ht="15.75" thickTop="1" x14ac:dyDescent="0.2">
      <c r="A58" s="148"/>
      <c r="B58" s="210"/>
      <c r="C58" s="148"/>
      <c r="D58" s="154"/>
      <c r="E58" s="147"/>
      <c r="F58" s="227"/>
    </row>
    <row r="59" spans="1:7" ht="38.25" x14ac:dyDescent="0.2">
      <c r="A59" s="159" t="s">
        <v>78</v>
      </c>
      <c r="B59" s="212" t="s">
        <v>79</v>
      </c>
      <c r="C59" s="158" t="s">
        <v>80</v>
      </c>
      <c r="D59" s="160"/>
      <c r="E59" s="163" t="s">
        <v>81</v>
      </c>
      <c r="F59" s="231" t="s">
        <v>82</v>
      </c>
    </row>
    <row r="60" spans="1:7" ht="15" x14ac:dyDescent="0.2">
      <c r="A60" s="148" t="s">
        <v>83</v>
      </c>
      <c r="B60" s="210"/>
      <c r="C60" s="148"/>
      <c r="D60" s="151"/>
      <c r="E60" s="81"/>
      <c r="F60" s="230" t="s">
        <v>84</v>
      </c>
    </row>
    <row r="61" spans="1:7" ht="15" x14ac:dyDescent="0.2">
      <c r="A61" s="148"/>
      <c r="B61" s="210"/>
      <c r="C61" s="148"/>
      <c r="D61" s="151"/>
      <c r="E61" s="79"/>
      <c r="F61" s="227"/>
    </row>
    <row r="62" spans="1:7" ht="24" thickBot="1" x14ac:dyDescent="0.4">
      <c r="A62" s="152"/>
      <c r="B62" s="211"/>
      <c r="C62" s="152"/>
      <c r="D62" s="150"/>
      <c r="E62" s="80" t="s">
        <v>85</v>
      </c>
      <c r="F62" s="228"/>
      <c r="G62" s="72"/>
    </row>
    <row r="63" spans="1:7" ht="15.75" thickTop="1" x14ac:dyDescent="0.2">
      <c r="A63" s="148"/>
      <c r="B63" s="210"/>
      <c r="C63" s="148"/>
      <c r="D63" s="154"/>
      <c r="E63" s="147"/>
      <c r="F63" s="227"/>
    </row>
    <row r="64" spans="1:7" ht="15" x14ac:dyDescent="0.2">
      <c r="A64" s="159" t="s">
        <v>86</v>
      </c>
      <c r="B64" s="212"/>
      <c r="C64" s="159"/>
      <c r="D64" s="160"/>
      <c r="E64" s="163" t="s">
        <v>87</v>
      </c>
      <c r="F64" s="231" t="s">
        <v>88</v>
      </c>
    </row>
    <row r="65" spans="1:6" ht="15" x14ac:dyDescent="0.2">
      <c r="A65" s="148" t="s">
        <v>89</v>
      </c>
      <c r="B65" s="210"/>
      <c r="C65" s="148"/>
      <c r="D65" s="151"/>
      <c r="E65" s="81"/>
      <c r="F65" s="231" t="s">
        <v>90</v>
      </c>
    </row>
    <row r="66" spans="1:6" ht="15" x14ac:dyDescent="0.2">
      <c r="A66" s="148" t="s">
        <v>13</v>
      </c>
      <c r="B66" s="210"/>
      <c r="C66" s="148">
        <v>6.6</v>
      </c>
      <c r="D66" s="151"/>
      <c r="E66" s="81"/>
      <c r="F66" s="231" t="s">
        <v>91</v>
      </c>
    </row>
    <row r="67" spans="1:6" ht="15" x14ac:dyDescent="0.2">
      <c r="A67" s="148" t="s">
        <v>92</v>
      </c>
      <c r="B67" s="210"/>
      <c r="C67" s="148">
        <v>7.3</v>
      </c>
      <c r="D67" s="151"/>
      <c r="E67" s="81"/>
      <c r="F67" s="230" t="s">
        <v>93</v>
      </c>
    </row>
    <row r="68" spans="1:6" ht="15" x14ac:dyDescent="0.2">
      <c r="A68" s="148" t="s">
        <v>94</v>
      </c>
      <c r="B68" s="210"/>
      <c r="C68" s="148"/>
      <c r="D68" s="151"/>
      <c r="E68" s="81"/>
      <c r="F68" s="230" t="s">
        <v>95</v>
      </c>
    </row>
    <row r="69" spans="1:6" ht="15" x14ac:dyDescent="0.2">
      <c r="A69" s="148"/>
      <c r="B69" s="210"/>
      <c r="C69" s="148"/>
      <c r="D69" s="154"/>
      <c r="E69" s="63"/>
      <c r="F69" s="33"/>
    </row>
    <row r="70" spans="1:6" ht="15" x14ac:dyDescent="0.2">
      <c r="A70" s="159" t="s">
        <v>96</v>
      </c>
      <c r="B70" s="212"/>
      <c r="C70" s="159"/>
      <c r="D70" s="160"/>
      <c r="E70" s="163" t="s">
        <v>97</v>
      </c>
      <c r="F70" s="231" t="s">
        <v>98</v>
      </c>
    </row>
    <row r="71" spans="1:6" ht="15" x14ac:dyDescent="0.2">
      <c r="A71" s="148"/>
      <c r="B71" s="210"/>
      <c r="C71" s="148"/>
      <c r="D71" s="154"/>
      <c r="E71" s="155"/>
      <c r="F71" s="231" t="s">
        <v>99</v>
      </c>
    </row>
    <row r="72" spans="1:6" ht="15" x14ac:dyDescent="0.2">
      <c r="A72" s="148"/>
      <c r="B72" s="210"/>
      <c r="C72" s="148"/>
      <c r="D72" s="154"/>
      <c r="E72" s="155"/>
      <c r="F72" s="33"/>
    </row>
    <row r="73" spans="1:6" ht="15" x14ac:dyDescent="0.2">
      <c r="A73" s="148"/>
      <c r="B73" s="210"/>
      <c r="C73" s="148"/>
      <c r="D73" s="154"/>
      <c r="E73" s="155"/>
      <c r="F73" s="33"/>
    </row>
    <row r="74" spans="1:6" ht="15" x14ac:dyDescent="0.2">
      <c r="A74" s="159" t="s">
        <v>100</v>
      </c>
      <c r="B74" s="212" t="s">
        <v>101</v>
      </c>
      <c r="C74" s="159"/>
      <c r="D74" s="160"/>
      <c r="E74" s="161" t="s">
        <v>102</v>
      </c>
      <c r="F74" s="231" t="s">
        <v>103</v>
      </c>
    </row>
    <row r="75" spans="1:6" ht="15" x14ac:dyDescent="0.2">
      <c r="A75" s="148" t="s">
        <v>104</v>
      </c>
      <c r="B75" s="210" t="s">
        <v>105</v>
      </c>
      <c r="C75" s="148"/>
      <c r="D75" s="151"/>
      <c r="E75" s="81"/>
      <c r="F75" s="230" t="s">
        <v>106</v>
      </c>
    </row>
    <row r="76" spans="1:6" ht="15" x14ac:dyDescent="0.2">
      <c r="A76" s="148"/>
      <c r="B76" s="210"/>
      <c r="C76" s="148"/>
      <c r="D76" s="151"/>
      <c r="E76" s="81"/>
      <c r="F76" s="230" t="s">
        <v>107</v>
      </c>
    </row>
    <row r="77" spans="1:6" ht="15" x14ac:dyDescent="0.2">
      <c r="A77" s="148"/>
      <c r="B77" s="210"/>
      <c r="C77" s="148"/>
      <c r="D77" s="154"/>
      <c r="E77" s="63"/>
      <c r="F77" s="33"/>
    </row>
    <row r="78" spans="1:6" ht="15" x14ac:dyDescent="0.2">
      <c r="A78" s="148" t="s">
        <v>109</v>
      </c>
      <c r="B78" s="210" t="s">
        <v>110</v>
      </c>
      <c r="C78" s="148"/>
      <c r="D78" s="151"/>
      <c r="E78" s="163" t="s">
        <v>108</v>
      </c>
      <c r="F78" s="230" t="s">
        <v>111</v>
      </c>
    </row>
    <row r="79" spans="1:6" ht="15" x14ac:dyDescent="0.2">
      <c r="A79" s="148"/>
      <c r="B79" s="210"/>
      <c r="C79" s="148"/>
      <c r="D79" s="151"/>
      <c r="E79" s="81"/>
      <c r="F79" s="230" t="s">
        <v>112</v>
      </c>
    </row>
    <row r="80" spans="1:6" ht="15" x14ac:dyDescent="0.2">
      <c r="A80" s="148" t="s">
        <v>113</v>
      </c>
      <c r="B80" s="210"/>
      <c r="C80" s="148"/>
      <c r="D80" s="151"/>
      <c r="E80" s="81"/>
      <c r="F80" s="230" t="s">
        <v>114</v>
      </c>
    </row>
    <row r="81" spans="1:7" ht="15" x14ac:dyDescent="0.2">
      <c r="A81" s="148"/>
      <c r="B81" s="210"/>
      <c r="C81" s="148"/>
      <c r="D81" s="151"/>
      <c r="E81" s="208"/>
      <c r="F81" s="33"/>
    </row>
    <row r="82" spans="1:7" ht="15" x14ac:dyDescent="0.2">
      <c r="A82" s="148"/>
      <c r="B82" s="210"/>
      <c r="C82" s="148"/>
      <c r="D82" s="151"/>
      <c r="E82" s="61"/>
      <c r="F82" s="33"/>
    </row>
    <row r="83" spans="1:7" ht="24" thickBot="1" x14ac:dyDescent="0.4">
      <c r="A83" s="152"/>
      <c r="B83" s="211"/>
      <c r="C83" s="152"/>
      <c r="D83" s="150"/>
      <c r="E83" s="80" t="s">
        <v>115</v>
      </c>
      <c r="F83" s="228"/>
      <c r="G83" s="72"/>
    </row>
    <row r="84" spans="1:7" ht="15.75" thickTop="1" x14ac:dyDescent="0.2">
      <c r="A84" s="148"/>
      <c r="B84" s="210"/>
      <c r="C84" s="148"/>
      <c r="D84" s="154"/>
      <c r="E84" s="63"/>
      <c r="F84" s="33"/>
    </row>
    <row r="85" spans="1:7" ht="15" x14ac:dyDescent="0.2">
      <c r="A85" s="159" t="s">
        <v>116</v>
      </c>
      <c r="B85" s="212" t="s">
        <v>117</v>
      </c>
      <c r="C85" s="159"/>
      <c r="D85" s="160"/>
      <c r="E85" s="163" t="s">
        <v>118</v>
      </c>
      <c r="F85" s="231" t="s">
        <v>119</v>
      </c>
    </row>
    <row r="86" spans="1:7" ht="38.25" x14ac:dyDescent="0.2">
      <c r="A86" s="148" t="s">
        <v>116</v>
      </c>
      <c r="B86" s="210" t="s">
        <v>120</v>
      </c>
      <c r="C86" s="149" t="s">
        <v>121</v>
      </c>
      <c r="D86" s="151"/>
      <c r="E86" s="81"/>
      <c r="F86" s="230" t="s">
        <v>122</v>
      </c>
    </row>
    <row r="87" spans="1:7" ht="15" x14ac:dyDescent="0.2">
      <c r="A87" s="148"/>
      <c r="B87" s="210"/>
      <c r="C87" s="148"/>
      <c r="D87" s="151"/>
      <c r="E87" s="81"/>
      <c r="F87" s="230" t="s">
        <v>123</v>
      </c>
    </row>
    <row r="88" spans="1:7" x14ac:dyDescent="0.2">
      <c r="A88" s="148"/>
      <c r="B88" s="210" t="s">
        <v>124</v>
      </c>
      <c r="C88" s="148"/>
      <c r="D88" s="151"/>
      <c r="E88" s="82"/>
      <c r="F88" s="230" t="s">
        <v>125</v>
      </c>
    </row>
    <row r="89" spans="1:7" x14ac:dyDescent="0.2">
      <c r="A89" s="148"/>
      <c r="B89" s="210"/>
      <c r="C89" s="148"/>
      <c r="D89" s="151"/>
      <c r="E89" s="75"/>
      <c r="F89" s="33"/>
    </row>
    <row r="90" spans="1:7" x14ac:dyDescent="0.2">
      <c r="A90" s="151"/>
      <c r="B90" s="213"/>
      <c r="C90" s="151"/>
      <c r="D90" s="151"/>
    </row>
    <row r="91" spans="1:7" x14ac:dyDescent="0.2">
      <c r="A91" s="148"/>
      <c r="B91" s="210"/>
      <c r="C91" s="148"/>
      <c r="D91" s="151"/>
      <c r="E91" s="157"/>
      <c r="F91" s="236"/>
    </row>
    <row r="92" spans="1:7" x14ac:dyDescent="0.2">
      <c r="F92" s="237"/>
    </row>
  </sheetData>
  <hyperlinks>
    <hyperlink ref="E11" location="Governance!B5" display="Corporate Governance" xr:uid="{51B7EEC0-3316-4B33-8B2E-7BDE5207A1E3}"/>
    <hyperlink ref="E19" location="Governance!B76" display="Regulatory Compliance" xr:uid="{933A3CBE-A19C-4FA1-A03D-F5D61A6B9280}"/>
    <hyperlink ref="E26" location="Economics!B5" display="Economic Impact" xr:uid="{42504DE5-2E0E-4FC8-86AA-A036C727C8D1}"/>
    <hyperlink ref="E29" location="Economics!B33" display="Procurement Practises" xr:uid="{8529B9A4-0475-4EC6-A75F-9905B300BA30}"/>
    <hyperlink ref="E34" location="Environmental!B5" display="Incidents" xr:uid="{97FB0BD9-7F97-4D12-953C-3407E9019183}"/>
    <hyperlink ref="E36" location="Environmental!B14" display="Water" xr:uid="{3CAE1540-0AC5-4A45-908E-423727B8AD69}"/>
    <hyperlink ref="E42" location="Environmental!B38" display="Waste" xr:uid="{24479178-5E87-4F82-9EC4-9240E2E1BA25}"/>
    <hyperlink ref="E46" location="Environmental!B108" display="Energy" xr:uid="{A2DCA9E7-08B3-4DFF-B071-291EE80E4346}"/>
    <hyperlink ref="E50" location="Environmental!B137" display="Emission" xr:uid="{8102645D-1107-45FF-93AF-EEDB417FE202}"/>
    <hyperlink ref="E53" location="Environmental!B152" display="Land and Biodiversity" xr:uid="{097C2A8B-A110-4C18-B71B-83E256E042C0}"/>
    <hyperlink ref="E59" location="Social!B6" display="Community" xr:uid="{9D50686C-2933-4C55-A7E7-67FBA50640CB}"/>
    <hyperlink ref="E64" location="People!B5" display="Workforce" xr:uid="{71389284-7AED-4CAD-AD25-A0BFF8868C14}"/>
    <hyperlink ref="E70" location="People!B64" display="Grievance Mechanisms" xr:uid="{60496114-9BE4-490C-BFCD-8F2F348DE4C9}"/>
    <hyperlink ref="E74" location="People!B77" display="Industrial Relations" xr:uid="{359A3C92-4F71-46EA-B2F4-FCE606EF319C}"/>
    <hyperlink ref="E85" location="'H&amp;S'!B5" display="Health and Safety Performance" xr:uid="{C939E729-7C25-4D02-9604-15F2EE2F1362}"/>
    <hyperlink ref="E21" location="Governance!B85" display="Anti-Corruption" xr:uid="{171DD799-B142-4851-942F-351DD4CDB967}"/>
    <hyperlink ref="E78" location="People!B95" display="Training and Education" xr:uid="{E9219F72-8FB8-4E08-AF8C-86C5E4C7EC89}"/>
  </hyperlinks>
  <pageMargins left="0.7" right="0.7" top="0.75" bottom="0.75" header="0.3" footer="0.3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ECE3-9A1D-4CC8-80B9-BA07F2F75C7B}">
  <dimension ref="B1:I34"/>
  <sheetViews>
    <sheetView showGridLines="0" workbookViewId="0">
      <pane ySplit="3" topLeftCell="A4" activePane="bottomLeft" state="frozen"/>
      <selection pane="bottomLeft" activeCell="E16" sqref="E16"/>
    </sheetView>
  </sheetViews>
  <sheetFormatPr defaultRowHeight="15" x14ac:dyDescent="0.25"/>
  <cols>
    <col min="1" max="1" width="1.7109375" customWidth="1"/>
    <col min="2" max="2" width="53.140625" customWidth="1"/>
    <col min="3" max="3" width="13.28515625" style="216" customWidth="1"/>
  </cols>
  <sheetData>
    <row r="1" spans="2:9" ht="27" x14ac:dyDescent="0.35">
      <c r="B1" s="7" t="s">
        <v>374</v>
      </c>
      <c r="C1" s="215"/>
    </row>
    <row r="2" spans="2:9" ht="15.75" x14ac:dyDescent="0.25">
      <c r="B2" s="164" t="s">
        <v>127</v>
      </c>
    </row>
    <row r="3" spans="2:9" ht="15.75" thickBot="1" x14ac:dyDescent="0.3">
      <c r="B3" s="10"/>
      <c r="C3" s="214" t="s">
        <v>356</v>
      </c>
    </row>
    <row r="4" spans="2:9" s="1" customFormat="1" ht="13.5" thickTop="1" x14ac:dyDescent="0.2">
      <c r="C4" s="19"/>
      <c r="D4" s="19"/>
      <c r="E4" s="19"/>
      <c r="F4" s="20"/>
      <c r="G4" s="20"/>
      <c r="H4" s="20"/>
    </row>
    <row r="5" spans="2:9" s="1" customFormat="1" ht="23.25" x14ac:dyDescent="0.35">
      <c r="B5" s="12" t="s">
        <v>355</v>
      </c>
      <c r="C5" s="21"/>
      <c r="D5" s="220"/>
      <c r="E5" s="220"/>
      <c r="F5" s="220"/>
      <c r="G5" s="220"/>
      <c r="H5" s="220"/>
      <c r="I5" s="145"/>
    </row>
    <row r="6" spans="2:9" s="1" customFormat="1" ht="23.25" x14ac:dyDescent="0.35">
      <c r="B6" s="221"/>
      <c r="C6" s="220"/>
      <c r="D6" s="220"/>
      <c r="E6" s="220"/>
      <c r="F6" s="220"/>
      <c r="G6" s="220"/>
      <c r="H6" s="220"/>
      <c r="I6" s="145"/>
    </row>
    <row r="7" spans="2:9" s="1" customFormat="1" ht="12.75" x14ac:dyDescent="0.2">
      <c r="B7" s="145" t="s">
        <v>359</v>
      </c>
      <c r="C7" s="217" t="s">
        <v>357</v>
      </c>
    </row>
    <row r="8" spans="2:9" s="1" customFormat="1" ht="12.75" x14ac:dyDescent="0.2">
      <c r="B8" s="1" t="s">
        <v>358</v>
      </c>
      <c r="C8" s="217" t="s">
        <v>357</v>
      </c>
    </row>
    <row r="9" spans="2:9" s="1" customFormat="1" ht="12.75" x14ac:dyDescent="0.2">
      <c r="B9" s="1" t="s">
        <v>360</v>
      </c>
      <c r="C9" s="217" t="s">
        <v>357</v>
      </c>
    </row>
    <row r="10" spans="2:9" s="1" customFormat="1" ht="12.75" x14ac:dyDescent="0.2">
      <c r="B10" s="1" t="s">
        <v>363</v>
      </c>
      <c r="C10" s="217" t="s">
        <v>357</v>
      </c>
    </row>
    <row r="11" spans="2:9" s="1" customFormat="1" ht="12.75" x14ac:dyDescent="0.2">
      <c r="B11" s="1" t="s">
        <v>362</v>
      </c>
      <c r="C11" s="217" t="s">
        <v>357</v>
      </c>
    </row>
    <row r="12" spans="2:9" s="1" customFormat="1" ht="12.75" x14ac:dyDescent="0.2">
      <c r="B12" s="1" t="s">
        <v>367</v>
      </c>
      <c r="C12" s="217" t="s">
        <v>357</v>
      </c>
    </row>
    <row r="13" spans="2:9" s="1" customFormat="1" ht="12.75" x14ac:dyDescent="0.2">
      <c r="B13" s="1" t="s">
        <v>366</v>
      </c>
      <c r="C13" s="217" t="s">
        <v>357</v>
      </c>
    </row>
    <row r="14" spans="2:9" s="1" customFormat="1" ht="12.75" x14ac:dyDescent="0.2">
      <c r="B14" s="1" t="s">
        <v>368</v>
      </c>
      <c r="C14" s="217" t="s">
        <v>357</v>
      </c>
    </row>
    <row r="15" spans="2:9" s="1" customFormat="1" ht="12.75" x14ac:dyDescent="0.2">
      <c r="B15" s="1" t="s">
        <v>369</v>
      </c>
      <c r="C15" s="217" t="s">
        <v>357</v>
      </c>
    </row>
    <row r="16" spans="2:9" s="1" customFormat="1" ht="12.75" x14ac:dyDescent="0.2">
      <c r="B16" s="1" t="s">
        <v>370</v>
      </c>
      <c r="C16" s="217" t="s">
        <v>357</v>
      </c>
    </row>
    <row r="17" spans="2:3" s="1" customFormat="1" ht="12.75" x14ac:dyDescent="0.2">
      <c r="B17" s="1" t="s">
        <v>371</v>
      </c>
      <c r="C17" s="217" t="s">
        <v>357</v>
      </c>
    </row>
    <row r="18" spans="2:3" s="1" customFormat="1" ht="12.75" x14ac:dyDescent="0.2">
      <c r="B18" s="1" t="s">
        <v>364</v>
      </c>
      <c r="C18" s="217" t="s">
        <v>357</v>
      </c>
    </row>
    <row r="19" spans="2:3" s="1" customFormat="1" ht="12.75" x14ac:dyDescent="0.2">
      <c r="B19" s="1" t="s">
        <v>361</v>
      </c>
      <c r="C19" s="217" t="s">
        <v>357</v>
      </c>
    </row>
    <row r="20" spans="2:3" s="1" customFormat="1" ht="12.75" x14ac:dyDescent="0.2">
      <c r="B20" s="1" t="s">
        <v>375</v>
      </c>
      <c r="C20" s="217" t="s">
        <v>357</v>
      </c>
    </row>
    <row r="21" spans="2:3" s="1" customFormat="1" ht="12.75" x14ac:dyDescent="0.2">
      <c r="B21" s="1" t="s">
        <v>365</v>
      </c>
      <c r="C21" s="217" t="s">
        <v>357</v>
      </c>
    </row>
    <row r="22" spans="2:3" x14ac:dyDescent="0.25">
      <c r="C22" s="218"/>
    </row>
    <row r="23" spans="2:3" x14ac:dyDescent="0.25">
      <c r="C23" s="218"/>
    </row>
    <row r="24" spans="2:3" s="1" customFormat="1" ht="12.75" x14ac:dyDescent="0.2">
      <c r="C24" s="219"/>
    </row>
    <row r="25" spans="2:3" s="1" customFormat="1" ht="12.75" x14ac:dyDescent="0.2">
      <c r="C25" s="219"/>
    </row>
    <row r="26" spans="2:3" s="1" customFormat="1" ht="12.75" x14ac:dyDescent="0.2">
      <c r="C26" s="219"/>
    </row>
    <row r="27" spans="2:3" s="1" customFormat="1" ht="12.75" x14ac:dyDescent="0.2">
      <c r="C27" s="219"/>
    </row>
    <row r="28" spans="2:3" s="1" customFormat="1" ht="12.75" x14ac:dyDescent="0.2">
      <c r="C28" s="219"/>
    </row>
    <row r="29" spans="2:3" s="1" customFormat="1" ht="12.75" x14ac:dyDescent="0.2">
      <c r="C29" s="219"/>
    </row>
    <row r="30" spans="2:3" s="1" customFormat="1" ht="12.75" x14ac:dyDescent="0.2">
      <c r="C30" s="219"/>
    </row>
    <row r="31" spans="2:3" s="1" customFormat="1" ht="12.75" x14ac:dyDescent="0.2">
      <c r="C31" s="219"/>
    </row>
    <row r="32" spans="2:3" s="1" customFormat="1" ht="12.75" x14ac:dyDescent="0.2">
      <c r="C32" s="219"/>
    </row>
    <row r="33" spans="3:3" x14ac:dyDescent="0.25">
      <c r="C33" s="218"/>
    </row>
    <row r="34" spans="3:3" x14ac:dyDescent="0.25">
      <c r="C34" s="218"/>
    </row>
  </sheetData>
  <hyperlinks>
    <hyperlink ref="B2" location="Index!A1" display="Return to Index" xr:uid="{59B7F105-0B4C-4B47-9ACA-461C43D2BB02}"/>
    <hyperlink ref="C8" r:id="rId1" xr:uid="{C576C430-A558-420A-8A0E-2519675992AF}"/>
    <hyperlink ref="C7" r:id="rId2" xr:uid="{06BAB913-E736-4469-B586-4B6464574469}"/>
    <hyperlink ref="C9" r:id="rId3" xr:uid="{378166CF-231A-4D0C-9C29-F6F1BE2A40E1}"/>
    <hyperlink ref="C19" r:id="rId4" xr:uid="{A90ADC17-08EC-4FF0-9239-B8C5471EB180}"/>
    <hyperlink ref="C11" r:id="rId5" xr:uid="{6E3DCE2D-D87C-46FE-935A-3816FFB18BE6}"/>
    <hyperlink ref="C10" r:id="rId6" xr:uid="{DD3E5620-A3A6-4929-A800-1B236E42439B}"/>
    <hyperlink ref="C18" r:id="rId7" xr:uid="{70588AD6-8E5D-46B5-979E-AE9BC16AA0AD}"/>
    <hyperlink ref="C21" r:id="rId8" xr:uid="{78E99FC2-6CEF-40A7-A787-568FE6B55452}"/>
    <hyperlink ref="C13" r:id="rId9" xr:uid="{6890093D-41C0-4D26-ADA7-4A8A0DBD2225}"/>
    <hyperlink ref="C12" r:id="rId10" xr:uid="{6D98AC4F-7A91-4D57-B1C5-15B537FBFE1C}"/>
    <hyperlink ref="C14" r:id="rId11" xr:uid="{FAB85917-0F77-43E2-A8B6-9DBAA44B5670}"/>
    <hyperlink ref="C15" r:id="rId12" xr:uid="{887C7024-FA69-4672-9C29-DD3C5AE45CE0}"/>
    <hyperlink ref="C16" r:id="rId13" xr:uid="{474B9A1F-8080-4866-AFEA-EB5F153100AD}"/>
    <hyperlink ref="C17" r:id="rId14" xr:uid="{27AD9BCE-9D2E-45C3-AEF1-95353A6BF1A5}"/>
    <hyperlink ref="C20" r:id="rId15" xr:uid="{8D783C48-51AA-433C-A32E-D52B5BB2DA0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DCF6-89F2-40A4-A642-68B7DEEBB972}">
  <sheetPr>
    <pageSetUpPr fitToPage="1"/>
  </sheetPr>
  <dimension ref="B1:H86"/>
  <sheetViews>
    <sheetView showGridLines="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85" sqref="B85"/>
    </sheetView>
  </sheetViews>
  <sheetFormatPr defaultColWidth="9.140625" defaultRowHeight="12.75" x14ac:dyDescent="0.2"/>
  <cols>
    <col min="1" max="1" width="1.7109375" style="1" customWidth="1"/>
    <col min="2" max="2" width="52" style="1" bestFit="1" customWidth="1"/>
    <col min="3" max="6" width="14" style="24" bestFit="1" customWidth="1"/>
    <col min="7" max="8" width="12.5703125" style="24" customWidth="1"/>
    <col min="9" max="16384" width="9.140625" style="1"/>
  </cols>
  <sheetData>
    <row r="1" spans="2:8" ht="27" x14ac:dyDescent="0.35">
      <c r="B1" s="7" t="s">
        <v>8</v>
      </c>
      <c r="C1" s="222" t="s">
        <v>126</v>
      </c>
      <c r="D1" s="223"/>
      <c r="E1" s="21"/>
      <c r="F1" s="21"/>
      <c r="G1" s="21"/>
      <c r="H1" s="21"/>
    </row>
    <row r="2" spans="2:8" ht="15" x14ac:dyDescent="0.2">
      <c r="B2" s="164" t="s">
        <v>127</v>
      </c>
    </row>
    <row r="3" spans="2:8" ht="13.5" thickBot="1" x14ac:dyDescent="0.25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8" ht="13.5" thickTop="1" x14ac:dyDescent="0.2">
      <c r="C4" s="19"/>
      <c r="D4" s="19"/>
      <c r="E4" s="19"/>
      <c r="F4" s="20"/>
      <c r="G4" s="20"/>
      <c r="H4" s="20"/>
    </row>
    <row r="5" spans="2:8" ht="23.25" x14ac:dyDescent="0.35">
      <c r="B5" s="12" t="s">
        <v>10</v>
      </c>
      <c r="C5" s="21"/>
      <c r="D5" s="21"/>
      <c r="E5" s="21"/>
      <c r="F5" s="21"/>
      <c r="G5" s="21"/>
      <c r="H5" s="21"/>
    </row>
    <row r="6" spans="2:8" ht="22.5" customHeight="1" x14ac:dyDescent="0.35">
      <c r="B6" s="4"/>
    </row>
    <row r="7" spans="2:8" ht="15" x14ac:dyDescent="0.2">
      <c r="B7" s="63" t="s">
        <v>11</v>
      </c>
      <c r="C7" s="64"/>
      <c r="D7" s="64"/>
      <c r="E7" s="65"/>
      <c r="F7" s="21"/>
      <c r="G7" s="21"/>
      <c r="H7" s="66"/>
    </row>
    <row r="8" spans="2:8" x14ac:dyDescent="0.2">
      <c r="B8" s="60" t="s">
        <v>128</v>
      </c>
      <c r="C8" s="25" t="s">
        <v>129</v>
      </c>
      <c r="D8" s="25" t="s">
        <v>130</v>
      </c>
      <c r="E8" s="25" t="s">
        <v>130</v>
      </c>
      <c r="F8" s="25" t="s">
        <v>130</v>
      </c>
      <c r="G8" s="25" t="s">
        <v>130</v>
      </c>
      <c r="H8" s="25" t="s">
        <v>130</v>
      </c>
    </row>
    <row r="9" spans="2:8" x14ac:dyDescent="0.2">
      <c r="B9" s="1" t="s">
        <v>131</v>
      </c>
      <c r="C9" s="24">
        <v>6</v>
      </c>
      <c r="D9" s="24">
        <v>8</v>
      </c>
      <c r="E9" s="24">
        <v>5</v>
      </c>
      <c r="F9" s="24">
        <v>3</v>
      </c>
      <c r="G9" s="24">
        <v>3</v>
      </c>
      <c r="H9" s="24">
        <v>4</v>
      </c>
    </row>
    <row r="10" spans="2:8" x14ac:dyDescent="0.2">
      <c r="B10" s="1" t="s">
        <v>132</v>
      </c>
      <c r="C10" s="25">
        <v>1</v>
      </c>
      <c r="D10" s="25">
        <v>1</v>
      </c>
      <c r="E10" s="25">
        <v>0</v>
      </c>
      <c r="F10" s="25">
        <v>1</v>
      </c>
      <c r="G10" s="25">
        <v>1</v>
      </c>
      <c r="H10" s="25">
        <v>1</v>
      </c>
    </row>
    <row r="11" spans="2:8" x14ac:dyDescent="0.2">
      <c r="B11" s="1" t="s">
        <v>133</v>
      </c>
      <c r="C11" s="24">
        <v>2</v>
      </c>
      <c r="D11" s="24">
        <v>2</v>
      </c>
      <c r="E11" s="24">
        <v>3</v>
      </c>
      <c r="F11" s="24">
        <v>2</v>
      </c>
      <c r="G11" s="24">
        <v>2</v>
      </c>
      <c r="H11" s="24">
        <v>2</v>
      </c>
    </row>
    <row r="12" spans="2:8" x14ac:dyDescent="0.2">
      <c r="B12" s="1" t="s">
        <v>134</v>
      </c>
      <c r="C12" s="25">
        <f>SUM(C9:C11)</f>
        <v>9</v>
      </c>
      <c r="D12" s="25">
        <f>SUM(D9:D11)</f>
        <v>11</v>
      </c>
      <c r="E12" s="25">
        <f t="shared" ref="E12:H12" si="0">SUM(E9:E11)</f>
        <v>8</v>
      </c>
      <c r="F12" s="25">
        <f t="shared" si="0"/>
        <v>6</v>
      </c>
      <c r="G12" s="25">
        <f t="shared" si="0"/>
        <v>6</v>
      </c>
      <c r="H12" s="25">
        <f t="shared" si="0"/>
        <v>7</v>
      </c>
    </row>
    <row r="13" spans="2:8" x14ac:dyDescent="0.2">
      <c r="B13" s="1" t="s">
        <v>135</v>
      </c>
      <c r="C13" s="130">
        <f>C9/C12</f>
        <v>0.66666666666666663</v>
      </c>
      <c r="D13" s="130">
        <f>D9/D12</f>
        <v>0.72727272727272729</v>
      </c>
      <c r="E13" s="130">
        <f>E9/E12</f>
        <v>0.625</v>
      </c>
      <c r="F13" s="130">
        <f t="shared" ref="F13:H13" si="1">F9/F12</f>
        <v>0.5</v>
      </c>
      <c r="G13" s="130">
        <f t="shared" si="1"/>
        <v>0.5</v>
      </c>
      <c r="H13" s="130">
        <f t="shared" si="1"/>
        <v>0.5714285714285714</v>
      </c>
    </row>
    <row r="15" spans="2:8" ht="15" x14ac:dyDescent="0.2">
      <c r="B15" s="63" t="s">
        <v>136</v>
      </c>
      <c r="C15" s="21"/>
      <c r="D15" s="21"/>
      <c r="E15" s="21"/>
      <c r="F15" s="21"/>
      <c r="G15" s="21"/>
      <c r="H15" s="21"/>
    </row>
    <row r="16" spans="2:8" x14ac:dyDescent="0.2">
      <c r="B16" s="30" t="s">
        <v>137</v>
      </c>
      <c r="C16" s="25">
        <v>100</v>
      </c>
      <c r="D16" s="25">
        <v>100</v>
      </c>
      <c r="E16" s="25">
        <v>100</v>
      </c>
      <c r="F16" s="25">
        <v>100</v>
      </c>
      <c r="G16" s="25">
        <v>100</v>
      </c>
      <c r="H16" s="25">
        <v>100</v>
      </c>
    </row>
    <row r="17" spans="2:8" x14ac:dyDescent="0.2">
      <c r="B17" s="1" t="s">
        <v>138</v>
      </c>
      <c r="C17" s="25">
        <v>100</v>
      </c>
      <c r="D17" s="25">
        <v>100</v>
      </c>
      <c r="E17" s="25">
        <v>100</v>
      </c>
      <c r="F17" s="25">
        <v>100</v>
      </c>
      <c r="G17" s="25">
        <v>100</v>
      </c>
      <c r="H17" s="25">
        <v>100</v>
      </c>
    </row>
    <row r="18" spans="2:8" x14ac:dyDescent="0.2">
      <c r="B18" s="1" t="s">
        <v>139</v>
      </c>
      <c r="C18" s="25" t="s">
        <v>140</v>
      </c>
      <c r="D18" s="25" t="s">
        <v>140</v>
      </c>
      <c r="E18" s="25" t="s">
        <v>140</v>
      </c>
      <c r="F18" s="25" t="s">
        <v>140</v>
      </c>
      <c r="G18" s="25" t="s">
        <v>140</v>
      </c>
      <c r="H18" s="25" t="s">
        <v>140</v>
      </c>
    </row>
    <row r="19" spans="2:8" x14ac:dyDescent="0.2">
      <c r="B19" s="1" t="s">
        <v>141</v>
      </c>
      <c r="C19" s="25" t="s">
        <v>140</v>
      </c>
      <c r="D19" s="25" t="s">
        <v>140</v>
      </c>
      <c r="E19" s="25" t="s">
        <v>140</v>
      </c>
      <c r="F19" s="25" t="s">
        <v>140</v>
      </c>
      <c r="G19" s="25" t="s">
        <v>140</v>
      </c>
      <c r="H19" s="25" t="s">
        <v>140</v>
      </c>
    </row>
    <row r="20" spans="2:8" x14ac:dyDescent="0.2">
      <c r="B20" s="1" t="s">
        <v>142</v>
      </c>
      <c r="C20" s="25" t="s">
        <v>140</v>
      </c>
      <c r="D20" s="25" t="s">
        <v>143</v>
      </c>
      <c r="E20" s="25" t="s">
        <v>143</v>
      </c>
      <c r="F20" s="25" t="s">
        <v>143</v>
      </c>
      <c r="G20" s="25" t="s">
        <v>143</v>
      </c>
      <c r="H20" s="25" t="s">
        <v>143</v>
      </c>
    </row>
    <row r="22" spans="2:8" ht="15" x14ac:dyDescent="0.2">
      <c r="B22" s="63" t="s">
        <v>14</v>
      </c>
      <c r="C22" s="21"/>
      <c r="D22" s="21"/>
      <c r="E22" s="21"/>
      <c r="F22" s="21"/>
      <c r="G22" s="21"/>
      <c r="H22" s="21"/>
    </row>
    <row r="23" spans="2:8" x14ac:dyDescent="0.2">
      <c r="B23" s="1" t="s">
        <v>144</v>
      </c>
      <c r="C23" s="25">
        <v>3</v>
      </c>
      <c r="D23" s="25">
        <v>3</v>
      </c>
      <c r="E23" s="25">
        <v>1</v>
      </c>
      <c r="F23" s="25">
        <v>0</v>
      </c>
      <c r="G23" s="25">
        <v>0</v>
      </c>
      <c r="H23" s="25">
        <v>0</v>
      </c>
    </row>
    <row r="24" spans="2:8" x14ac:dyDescent="0.2">
      <c r="B24" s="1" t="s">
        <v>145</v>
      </c>
      <c r="C24" s="25">
        <v>6</v>
      </c>
      <c r="D24" s="25">
        <f>D12-D23</f>
        <v>8</v>
      </c>
      <c r="E24" s="25">
        <f>E12-E23</f>
        <v>7</v>
      </c>
      <c r="F24" s="25">
        <f t="shared" ref="F24:H24" si="2">F12-F23</f>
        <v>6</v>
      </c>
      <c r="G24" s="25">
        <f t="shared" si="2"/>
        <v>6</v>
      </c>
      <c r="H24" s="25">
        <f t="shared" si="2"/>
        <v>7</v>
      </c>
    </row>
    <row r="25" spans="2:8" x14ac:dyDescent="0.2">
      <c r="B25" s="1" t="s">
        <v>146</v>
      </c>
      <c r="C25" s="131">
        <f>C23/C12</f>
        <v>0.33333333333333331</v>
      </c>
      <c r="D25" s="131">
        <f t="shared" ref="D25:H25" si="3">D23/D12</f>
        <v>0.27272727272727271</v>
      </c>
      <c r="E25" s="131">
        <f t="shared" si="3"/>
        <v>0.125</v>
      </c>
      <c r="F25" s="131">
        <f t="shared" si="3"/>
        <v>0</v>
      </c>
      <c r="G25" s="131">
        <f t="shared" si="3"/>
        <v>0</v>
      </c>
      <c r="H25" s="131">
        <f t="shared" si="3"/>
        <v>0</v>
      </c>
    </row>
    <row r="27" spans="2:8" ht="15" x14ac:dyDescent="0.2">
      <c r="B27" s="63" t="s">
        <v>15</v>
      </c>
      <c r="C27" s="21"/>
      <c r="D27" s="21"/>
      <c r="E27" s="21"/>
      <c r="F27" s="21"/>
      <c r="G27" s="21"/>
      <c r="H27" s="21"/>
    </row>
    <row r="28" spans="2:8" x14ac:dyDescent="0.2">
      <c r="B28" s="1" t="s">
        <v>147</v>
      </c>
      <c r="C28" s="25">
        <v>6</v>
      </c>
      <c r="D28" s="132"/>
      <c r="E28" s="132"/>
      <c r="F28" s="132"/>
      <c r="G28" s="132"/>
      <c r="H28" s="132"/>
    </row>
    <row r="29" spans="2:8" x14ac:dyDescent="0.2">
      <c r="B29" s="1" t="s">
        <v>148</v>
      </c>
      <c r="C29" s="25">
        <v>2</v>
      </c>
      <c r="D29" s="132"/>
      <c r="E29" s="132"/>
      <c r="F29" s="132"/>
      <c r="G29" s="132"/>
      <c r="H29" s="132"/>
    </row>
    <row r="30" spans="2:8" x14ac:dyDescent="0.2">
      <c r="B30" s="1" t="s">
        <v>149</v>
      </c>
      <c r="C30" s="25">
        <v>1</v>
      </c>
      <c r="D30" s="132"/>
      <c r="E30" s="132"/>
      <c r="F30" s="132"/>
      <c r="G30" s="132"/>
      <c r="H30" s="132"/>
    </row>
    <row r="32" spans="2:8" ht="15" x14ac:dyDescent="0.2">
      <c r="B32" s="63" t="s">
        <v>16</v>
      </c>
      <c r="C32" s="21"/>
      <c r="D32" s="21"/>
      <c r="E32" s="21"/>
      <c r="F32" s="21"/>
      <c r="G32" s="21"/>
      <c r="H32" s="21"/>
    </row>
    <row r="33" spans="2:8" x14ac:dyDescent="0.2">
      <c r="B33" s="1" t="s">
        <v>150</v>
      </c>
      <c r="C33" s="25">
        <v>100</v>
      </c>
      <c r="D33" s="132"/>
      <c r="E33" s="132"/>
      <c r="F33" s="132"/>
      <c r="G33" s="132"/>
      <c r="H33" s="132"/>
    </row>
    <row r="34" spans="2:8" x14ac:dyDescent="0.2">
      <c r="B34" s="1" t="s">
        <v>151</v>
      </c>
      <c r="C34" s="25">
        <f>2/9%</f>
        <v>22.222222222222221</v>
      </c>
      <c r="D34" s="132"/>
      <c r="E34" s="132"/>
      <c r="F34" s="132"/>
      <c r="G34" s="132"/>
      <c r="H34" s="132"/>
    </row>
    <row r="35" spans="2:8" x14ac:dyDescent="0.2">
      <c r="B35" s="1" t="s">
        <v>152</v>
      </c>
      <c r="C35" s="25">
        <f>1/9%</f>
        <v>11.111111111111111</v>
      </c>
      <c r="D35" s="132"/>
      <c r="E35" s="132"/>
      <c r="F35" s="132"/>
      <c r="G35" s="132"/>
      <c r="H35" s="132"/>
    </row>
    <row r="36" spans="2:8" x14ac:dyDescent="0.2">
      <c r="B36" s="1" t="s">
        <v>153</v>
      </c>
      <c r="C36" s="25">
        <f>4/9%</f>
        <v>44.444444444444443</v>
      </c>
      <c r="D36" s="132"/>
      <c r="E36" s="132"/>
      <c r="F36" s="132"/>
      <c r="G36" s="132"/>
      <c r="H36" s="132"/>
    </row>
    <row r="37" spans="2:8" x14ac:dyDescent="0.2">
      <c r="B37" s="1" t="s">
        <v>154</v>
      </c>
      <c r="C37" s="25">
        <f>2/9%</f>
        <v>22.222222222222221</v>
      </c>
      <c r="D37" s="132"/>
      <c r="E37" s="132"/>
      <c r="F37" s="132"/>
      <c r="G37" s="132"/>
      <c r="H37" s="132"/>
    </row>
    <row r="38" spans="2:8" x14ac:dyDescent="0.2">
      <c r="B38" s="1" t="s">
        <v>155</v>
      </c>
      <c r="C38" s="25">
        <f>4/9%</f>
        <v>44.444444444444443</v>
      </c>
      <c r="D38" s="132"/>
      <c r="E38" s="132"/>
      <c r="F38" s="132"/>
      <c r="G38" s="132"/>
      <c r="H38" s="132"/>
    </row>
    <row r="39" spans="2:8" x14ac:dyDescent="0.2">
      <c r="B39" s="1" t="s">
        <v>372</v>
      </c>
      <c r="C39" s="122">
        <f>2/9%</f>
        <v>22.222222222222221</v>
      </c>
      <c r="D39" s="110"/>
      <c r="E39" s="110"/>
      <c r="F39" s="110"/>
      <c r="G39" s="110"/>
      <c r="H39" s="110"/>
    </row>
    <row r="41" spans="2:8" ht="15" x14ac:dyDescent="0.2">
      <c r="B41" s="63" t="s">
        <v>156</v>
      </c>
      <c r="C41" s="21"/>
      <c r="D41" s="21"/>
      <c r="E41" s="21"/>
      <c r="F41" s="21"/>
      <c r="G41" s="21"/>
      <c r="H41" s="21"/>
    </row>
    <row r="42" spans="2:8" x14ac:dyDescent="0.2">
      <c r="B42" s="1" t="s">
        <v>157</v>
      </c>
      <c r="C42" s="90">
        <v>1056854</v>
      </c>
      <c r="D42" s="90">
        <v>2084576</v>
      </c>
      <c r="E42" s="90">
        <v>3388247</v>
      </c>
      <c r="F42" s="90">
        <v>4800987</v>
      </c>
      <c r="G42" s="90">
        <v>2915769</v>
      </c>
      <c r="H42" s="90">
        <v>3325107</v>
      </c>
    </row>
    <row r="43" spans="2:8" x14ac:dyDescent="0.2">
      <c r="B43" s="1" t="s">
        <v>158</v>
      </c>
      <c r="C43" s="90">
        <v>1094987</v>
      </c>
      <c r="D43" s="90">
        <v>1021419</v>
      </c>
      <c r="E43" s="90">
        <v>574082</v>
      </c>
      <c r="F43" s="90">
        <v>495169</v>
      </c>
      <c r="G43" s="90">
        <v>530780</v>
      </c>
      <c r="H43" s="90">
        <v>692623</v>
      </c>
    </row>
    <row r="44" spans="2:8" x14ac:dyDescent="0.2">
      <c r="B44" s="1" t="s">
        <v>159</v>
      </c>
      <c r="C44" s="131">
        <v>0.1</v>
      </c>
      <c r="D44" s="131">
        <v>0.1</v>
      </c>
      <c r="E44" s="131">
        <v>0.1</v>
      </c>
      <c r="F44" s="131">
        <v>0.1</v>
      </c>
      <c r="G44" s="131">
        <v>0.1</v>
      </c>
      <c r="H44" s="131">
        <v>0.1</v>
      </c>
    </row>
    <row r="49" spans="2:8" ht="23.25" x14ac:dyDescent="0.35">
      <c r="B49" s="12" t="s">
        <v>21</v>
      </c>
      <c r="C49" s="21"/>
      <c r="D49" s="21"/>
      <c r="E49" s="21"/>
      <c r="F49" s="21"/>
      <c r="G49" s="21"/>
      <c r="H49" s="21"/>
    </row>
    <row r="50" spans="2:8" ht="23.25" x14ac:dyDescent="0.35">
      <c r="B50" s="4"/>
    </row>
    <row r="51" spans="2:8" ht="15" x14ac:dyDescent="0.2">
      <c r="B51" s="63" t="s">
        <v>164</v>
      </c>
      <c r="C51" s="21"/>
      <c r="D51" s="21"/>
      <c r="E51" s="21"/>
      <c r="F51" s="21"/>
      <c r="G51" s="21"/>
      <c r="H51" s="21"/>
    </row>
    <row r="52" spans="2:8" x14ac:dyDescent="0.2">
      <c r="B52" s="56" t="s">
        <v>165</v>
      </c>
      <c r="C52" s="93"/>
      <c r="D52" s="93"/>
      <c r="E52" s="93"/>
      <c r="F52" s="93"/>
      <c r="G52" s="93"/>
      <c r="H52" s="93"/>
    </row>
    <row r="53" spans="2:8" x14ac:dyDescent="0.2">
      <c r="B53" s="68" t="s">
        <v>166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2:8" x14ac:dyDescent="0.2">
      <c r="B54" s="14" t="s">
        <v>167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spans="2:8" x14ac:dyDescent="0.2">
      <c r="B55" s="3" t="s">
        <v>168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2:8" x14ac:dyDescent="0.2">
      <c r="B56" s="3"/>
      <c r="C56" s="92"/>
      <c r="D56" s="92"/>
      <c r="E56" s="92"/>
      <c r="F56" s="92"/>
      <c r="G56" s="92"/>
      <c r="H56" s="92"/>
    </row>
    <row r="58" spans="2:8" ht="23.25" x14ac:dyDescent="0.35">
      <c r="B58" s="12" t="s">
        <v>169</v>
      </c>
      <c r="C58" s="21"/>
      <c r="D58" s="21"/>
      <c r="E58" s="21"/>
      <c r="F58" s="21"/>
      <c r="G58" s="21"/>
      <c r="H58" s="21"/>
    </row>
    <row r="59" spans="2:8" ht="23.25" x14ac:dyDescent="0.35">
      <c r="B59" s="4"/>
    </row>
    <row r="60" spans="2:8" ht="30" x14ac:dyDescent="0.2">
      <c r="B60" s="61" t="s">
        <v>170</v>
      </c>
    </row>
    <row r="61" spans="2:8" x14ac:dyDescent="0.2">
      <c r="B61" s="60" t="s">
        <v>161</v>
      </c>
    </row>
    <row r="62" spans="2:8" x14ac:dyDescent="0.2">
      <c r="B62" s="224" t="s">
        <v>171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2:8" x14ac:dyDescent="0.2">
      <c r="B63" s="224"/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</row>
    <row r="64" spans="2:8" x14ac:dyDescent="0.2">
      <c r="B64" s="224" t="s">
        <v>172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</row>
    <row r="65" spans="2:8" x14ac:dyDescent="0.2">
      <c r="B65" s="224"/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</row>
    <row r="66" spans="2:8" x14ac:dyDescent="0.2">
      <c r="B66" s="224" t="s">
        <v>87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2:8" x14ac:dyDescent="0.2">
      <c r="B67" s="225"/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</row>
    <row r="68" spans="2:8" x14ac:dyDescent="0.2">
      <c r="B68" s="60" t="s">
        <v>162</v>
      </c>
    </row>
    <row r="69" spans="2:8" x14ac:dyDescent="0.2">
      <c r="B69" s="224" t="s">
        <v>171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2:8" x14ac:dyDescent="0.2">
      <c r="B70" s="224"/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</row>
    <row r="71" spans="2:8" x14ac:dyDescent="0.2">
      <c r="B71" s="224" t="s">
        <v>172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2:8" x14ac:dyDescent="0.2">
      <c r="B72" s="224"/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2:8" x14ac:dyDescent="0.2">
      <c r="B73" s="224" t="s">
        <v>87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2:8" x14ac:dyDescent="0.2">
      <c r="B74" s="225"/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</row>
    <row r="75" spans="2:8" x14ac:dyDescent="0.2">
      <c r="B75" s="67" t="s">
        <v>163</v>
      </c>
      <c r="C75" s="93"/>
      <c r="D75" s="93"/>
      <c r="E75" s="93"/>
      <c r="F75" s="93"/>
      <c r="G75" s="93"/>
      <c r="H75" s="93"/>
    </row>
    <row r="76" spans="2:8" x14ac:dyDescent="0.2">
      <c r="B76" s="224" t="s">
        <v>171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2:8" x14ac:dyDescent="0.2">
      <c r="B77" s="224"/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2:8" x14ac:dyDescent="0.2">
      <c r="B78" s="224" t="s">
        <v>172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</row>
    <row r="79" spans="2:8" x14ac:dyDescent="0.2">
      <c r="B79" s="224"/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</row>
    <row r="80" spans="2:8" x14ac:dyDescent="0.2">
      <c r="B80" s="224" t="s">
        <v>87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</row>
    <row r="81" spans="2:8" x14ac:dyDescent="0.2">
      <c r="B81" s="224"/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3" spans="2:8" ht="15" x14ac:dyDescent="0.2">
      <c r="B83" s="63" t="s">
        <v>173</v>
      </c>
      <c r="C83" s="21"/>
      <c r="D83" s="21"/>
      <c r="E83" s="21"/>
      <c r="F83" s="21"/>
      <c r="G83" s="21"/>
      <c r="H83" s="21"/>
    </row>
    <row r="84" spans="2:8" x14ac:dyDescent="0.2">
      <c r="B84" s="67" t="s">
        <v>174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</row>
    <row r="85" spans="2:8" ht="25.5" x14ac:dyDescent="0.2">
      <c r="B85" s="2" t="s">
        <v>175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</row>
    <row r="86" spans="2:8" ht="38.25" x14ac:dyDescent="0.2">
      <c r="B86" s="2" t="s">
        <v>373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</row>
  </sheetData>
  <mergeCells count="10">
    <mergeCell ref="C1:D1"/>
    <mergeCell ref="B80:B81"/>
    <mergeCell ref="B78:B79"/>
    <mergeCell ref="B76:B77"/>
    <mergeCell ref="B73:B74"/>
    <mergeCell ref="B71:B72"/>
    <mergeCell ref="B69:B70"/>
    <mergeCell ref="B66:B67"/>
    <mergeCell ref="B62:B63"/>
    <mergeCell ref="B64:B65"/>
  </mergeCells>
  <hyperlinks>
    <hyperlink ref="B2" location="Index!A1" display="Return to Index" xr:uid="{82E91EE2-59B4-4D9E-A872-05199DC72B93}"/>
  </hyperlinks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6F99-D9ED-414C-A261-A80790BC98F9}">
  <dimension ref="B1:I39"/>
  <sheetViews>
    <sheetView showGridLines="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41" sqref="E41"/>
    </sheetView>
  </sheetViews>
  <sheetFormatPr defaultColWidth="9.140625" defaultRowHeight="12.75" x14ac:dyDescent="0.2"/>
  <cols>
    <col min="1" max="1" width="1.7109375" style="1" customWidth="1"/>
    <col min="2" max="2" width="53.140625" style="1" customWidth="1"/>
    <col min="3" max="3" width="12.7109375" style="24" customWidth="1"/>
    <col min="4" max="6" width="14" style="24" bestFit="1" customWidth="1"/>
    <col min="7" max="8" width="12.5703125" style="24" customWidth="1"/>
    <col min="9" max="9" width="11.5703125" style="1" bestFit="1" customWidth="1"/>
    <col min="10" max="16384" width="9.140625" style="1"/>
  </cols>
  <sheetData>
    <row r="1" spans="2:9" ht="27" x14ac:dyDescent="0.35">
      <c r="B1" s="7" t="s">
        <v>26</v>
      </c>
      <c r="C1" s="21"/>
      <c r="D1" s="21"/>
      <c r="E1" s="21"/>
      <c r="F1" s="21"/>
      <c r="G1" s="21"/>
      <c r="H1" s="21"/>
    </row>
    <row r="2" spans="2:9" ht="15" x14ac:dyDescent="0.2">
      <c r="B2" s="164" t="s">
        <v>127</v>
      </c>
    </row>
    <row r="3" spans="2:9" ht="13.5" thickBot="1" x14ac:dyDescent="0.25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9" ht="13.5" thickTop="1" x14ac:dyDescent="0.2">
      <c r="C4" s="19"/>
      <c r="D4" s="19"/>
      <c r="E4" s="19"/>
      <c r="F4" s="20"/>
      <c r="G4" s="20"/>
      <c r="H4" s="20"/>
    </row>
    <row r="5" spans="2:9" ht="23.25" x14ac:dyDescent="0.35">
      <c r="B5" s="12" t="s">
        <v>28</v>
      </c>
      <c r="C5" s="21"/>
      <c r="D5" s="21"/>
      <c r="E5" s="21"/>
      <c r="F5" s="21"/>
      <c r="G5" s="21"/>
      <c r="H5" s="21"/>
    </row>
    <row r="6" spans="2:9" ht="23.25" x14ac:dyDescent="0.35">
      <c r="B6" s="4"/>
    </row>
    <row r="7" spans="2:9" ht="15" x14ac:dyDescent="0.2">
      <c r="B7" s="63" t="s">
        <v>176</v>
      </c>
      <c r="C7" s="64"/>
      <c r="D7" s="64"/>
      <c r="E7" s="65"/>
      <c r="F7" s="21"/>
      <c r="G7" s="21"/>
      <c r="H7" s="66"/>
    </row>
    <row r="8" spans="2:9" s="76" customFormat="1" x14ac:dyDescent="0.2">
      <c r="B8" s="56" t="s">
        <v>177</v>
      </c>
      <c r="C8" s="116"/>
      <c r="D8" s="116"/>
      <c r="E8" s="116"/>
      <c r="F8" s="116"/>
      <c r="G8" s="116"/>
      <c r="H8" s="116"/>
    </row>
    <row r="9" spans="2:9" s="76" customFormat="1" x14ac:dyDescent="0.2">
      <c r="B9" s="39" t="s">
        <v>161</v>
      </c>
      <c r="C9" s="90">
        <v>828737</v>
      </c>
      <c r="D9" s="90">
        <v>652344</v>
      </c>
      <c r="E9" s="171"/>
      <c r="F9" s="171"/>
      <c r="G9" s="171"/>
      <c r="H9" s="171"/>
      <c r="I9" s="177"/>
    </row>
    <row r="10" spans="2:9" s="76" customFormat="1" x14ac:dyDescent="0.2">
      <c r="B10" s="57" t="s">
        <v>178</v>
      </c>
      <c r="C10" s="90"/>
      <c r="D10" s="90"/>
      <c r="E10" s="171"/>
      <c r="F10" s="172"/>
      <c r="G10" s="172"/>
      <c r="H10" s="172"/>
      <c r="I10" s="177"/>
    </row>
    <row r="11" spans="2:9" s="76" customFormat="1" x14ac:dyDescent="0.2">
      <c r="B11" s="68" t="s">
        <v>179</v>
      </c>
      <c r="C11" s="90">
        <f>SUM(C12:C14)</f>
        <v>239563</v>
      </c>
      <c r="D11" s="90">
        <f>SUM(D12:D14)</f>
        <v>318163</v>
      </c>
      <c r="E11" s="171"/>
      <c r="F11" s="171"/>
      <c r="G11" s="171"/>
      <c r="H11" s="171"/>
      <c r="I11" s="177"/>
    </row>
    <row r="12" spans="2:9" s="76" customFormat="1" x14ac:dyDescent="0.2">
      <c r="B12" s="39" t="s">
        <v>161</v>
      </c>
      <c r="C12" s="90">
        <v>235276</v>
      </c>
      <c r="D12" s="90">
        <v>314209</v>
      </c>
      <c r="E12" s="171"/>
      <c r="F12" s="171"/>
      <c r="G12" s="171"/>
      <c r="H12" s="171"/>
      <c r="I12" s="177"/>
    </row>
    <row r="13" spans="2:9" s="76" customFormat="1" x14ac:dyDescent="0.2">
      <c r="B13" s="39" t="s">
        <v>162</v>
      </c>
      <c r="C13" s="90">
        <v>2497</v>
      </c>
      <c r="D13" s="90">
        <v>1465</v>
      </c>
      <c r="E13" s="171"/>
      <c r="F13" s="171"/>
      <c r="G13" s="171"/>
      <c r="H13" s="171"/>
      <c r="I13" s="177"/>
    </row>
    <row r="14" spans="2:9" s="76" customFormat="1" x14ac:dyDescent="0.2">
      <c r="B14" s="39" t="s">
        <v>163</v>
      </c>
      <c r="C14" s="90">
        <v>1790</v>
      </c>
      <c r="D14" s="90">
        <v>2489</v>
      </c>
      <c r="E14" s="171"/>
      <c r="F14" s="171"/>
      <c r="G14" s="171"/>
      <c r="H14" s="171"/>
      <c r="I14" s="177"/>
    </row>
    <row r="15" spans="2:9" s="76" customFormat="1" x14ac:dyDescent="0.2">
      <c r="B15" s="68" t="s">
        <v>180</v>
      </c>
      <c r="C15" s="90"/>
      <c r="D15" s="90"/>
      <c r="E15" s="171"/>
      <c r="F15" s="171"/>
      <c r="G15" s="171"/>
      <c r="H15" s="171"/>
      <c r="I15" s="177"/>
    </row>
    <row r="16" spans="2:9" s="76" customFormat="1" x14ac:dyDescent="0.2">
      <c r="B16" s="39" t="s">
        <v>161</v>
      </c>
      <c r="C16" s="90">
        <v>48686</v>
      </c>
      <c r="D16" s="90">
        <v>31539.592000000001</v>
      </c>
      <c r="E16" s="171"/>
      <c r="F16" s="171"/>
      <c r="G16" s="171"/>
      <c r="H16" s="171"/>
      <c r="I16" s="177"/>
    </row>
    <row r="17" spans="2:9" s="76" customFormat="1" x14ac:dyDescent="0.2">
      <c r="B17" s="39" t="s">
        <v>162</v>
      </c>
      <c r="C17" s="90">
        <v>2325</v>
      </c>
      <c r="D17" s="90">
        <v>1968.306</v>
      </c>
      <c r="E17" s="171"/>
      <c r="F17" s="171"/>
      <c r="G17" s="171"/>
      <c r="H17" s="171"/>
      <c r="I17" s="177"/>
    </row>
    <row r="18" spans="2:9" s="76" customFormat="1" x14ac:dyDescent="0.2">
      <c r="B18" s="39" t="s">
        <v>163</v>
      </c>
      <c r="C18" s="90">
        <v>891</v>
      </c>
      <c r="D18" s="90">
        <v>1062.703</v>
      </c>
      <c r="E18" s="171"/>
      <c r="F18" s="171"/>
      <c r="G18" s="171"/>
      <c r="H18" s="171"/>
      <c r="I18" s="177"/>
    </row>
    <row r="19" spans="2:9" s="76" customFormat="1" x14ac:dyDescent="0.2">
      <c r="B19" s="68" t="s">
        <v>181</v>
      </c>
      <c r="C19" s="90">
        <v>196725</v>
      </c>
      <c r="D19" s="90">
        <v>106425</v>
      </c>
      <c r="E19" s="171"/>
      <c r="F19" s="171"/>
      <c r="G19" s="171"/>
      <c r="H19" s="171"/>
      <c r="I19" s="177"/>
    </row>
    <row r="20" spans="2:9" s="76" customFormat="1" x14ac:dyDescent="0.2">
      <c r="B20" s="32" t="s">
        <v>182</v>
      </c>
      <c r="C20" s="90">
        <f>SUM(C21:C23)</f>
        <v>201919</v>
      </c>
      <c r="D20" s="90">
        <f t="shared" ref="D20" si="0">SUM(D21:D23)</f>
        <v>109275.258</v>
      </c>
      <c r="E20" s="171"/>
      <c r="F20" s="171"/>
      <c r="G20" s="171"/>
      <c r="H20" s="171"/>
      <c r="I20" s="177"/>
    </row>
    <row r="21" spans="2:9" s="76" customFormat="1" x14ac:dyDescent="0.2">
      <c r="B21" s="39" t="s">
        <v>161</v>
      </c>
      <c r="C21" s="90">
        <v>200719</v>
      </c>
      <c r="D21" s="90">
        <v>108111.999</v>
      </c>
      <c r="E21" s="171"/>
      <c r="F21" s="171"/>
      <c r="G21" s="171"/>
      <c r="H21" s="171"/>
      <c r="I21" s="177"/>
    </row>
    <row r="22" spans="2:9" s="76" customFormat="1" x14ac:dyDescent="0.2">
      <c r="B22" s="39" t="s">
        <v>162</v>
      </c>
      <c r="C22" s="90">
        <v>49</v>
      </c>
      <c r="D22" s="90">
        <v>89.262</v>
      </c>
      <c r="E22" s="171"/>
      <c r="F22" s="171"/>
      <c r="G22" s="171"/>
      <c r="H22" s="171"/>
      <c r="I22" s="177"/>
    </row>
    <row r="23" spans="2:9" s="76" customFormat="1" x14ac:dyDescent="0.2">
      <c r="B23" s="39" t="s">
        <v>163</v>
      </c>
      <c r="C23" s="90">
        <v>1151</v>
      </c>
      <c r="D23" s="90">
        <v>1073.9970000000001</v>
      </c>
      <c r="E23" s="171"/>
      <c r="F23" s="171"/>
      <c r="G23" s="171"/>
      <c r="H23" s="171"/>
      <c r="I23" s="177"/>
    </row>
    <row r="24" spans="2:9" s="76" customFormat="1" x14ac:dyDescent="0.2">
      <c r="B24" s="32" t="s">
        <v>183</v>
      </c>
      <c r="C24" s="90">
        <v>1164</v>
      </c>
      <c r="D24" s="90">
        <f>SUM(D25:D27)</f>
        <v>278.10500000000002</v>
      </c>
      <c r="E24" s="171"/>
      <c r="F24" s="171"/>
      <c r="G24" s="171"/>
      <c r="H24" s="171"/>
      <c r="I24" s="177"/>
    </row>
    <row r="25" spans="2:9" s="76" customFormat="1" x14ac:dyDescent="0.2">
      <c r="B25" s="39" t="s">
        <v>161</v>
      </c>
      <c r="C25" s="90">
        <v>991</v>
      </c>
      <c r="D25" s="90">
        <v>24.015000000000001</v>
      </c>
      <c r="E25" s="171"/>
      <c r="F25" s="171"/>
      <c r="G25" s="171"/>
      <c r="H25" s="171"/>
      <c r="I25" s="177"/>
    </row>
    <row r="26" spans="2:9" s="76" customFormat="1" x14ac:dyDescent="0.2">
      <c r="B26" s="39" t="s">
        <v>162</v>
      </c>
      <c r="C26" s="90">
        <v>82</v>
      </c>
      <c r="D26" s="90">
        <v>184</v>
      </c>
      <c r="E26" s="171"/>
      <c r="F26" s="171"/>
      <c r="G26" s="171"/>
      <c r="H26" s="171"/>
      <c r="I26" s="177"/>
    </row>
    <row r="27" spans="2:9" s="76" customFormat="1" x14ac:dyDescent="0.2">
      <c r="B27" s="39" t="s">
        <v>163</v>
      </c>
      <c r="C27" s="90">
        <v>91</v>
      </c>
      <c r="D27" s="90">
        <v>70.09</v>
      </c>
      <c r="E27" s="171"/>
      <c r="F27" s="171"/>
      <c r="G27" s="171"/>
      <c r="H27" s="171"/>
      <c r="I27" s="177"/>
    </row>
    <row r="28" spans="2:9" x14ac:dyDescent="0.2">
      <c r="B28" s="30" t="s">
        <v>184</v>
      </c>
      <c r="C28" s="123">
        <v>-1352</v>
      </c>
      <c r="D28" s="123">
        <v>13427</v>
      </c>
      <c r="E28" s="173"/>
      <c r="F28" s="173"/>
      <c r="G28" s="173"/>
      <c r="H28" s="173"/>
      <c r="I28" s="177"/>
    </row>
    <row r="33" spans="2:8" ht="23.25" x14ac:dyDescent="0.35">
      <c r="B33" s="12" t="s">
        <v>31</v>
      </c>
      <c r="C33" s="21"/>
      <c r="D33" s="21"/>
      <c r="E33" s="21"/>
      <c r="F33" s="21"/>
      <c r="G33" s="21"/>
      <c r="H33" s="21"/>
    </row>
    <row r="34" spans="2:8" ht="23.25" x14ac:dyDescent="0.35">
      <c r="B34" s="4"/>
    </row>
    <row r="35" spans="2:8" ht="30" x14ac:dyDescent="0.2">
      <c r="B35" s="63" t="s">
        <v>185</v>
      </c>
      <c r="C35" s="21"/>
      <c r="D35" s="21"/>
      <c r="E35" s="21"/>
      <c r="F35" s="21"/>
      <c r="G35" s="21"/>
      <c r="H35" s="21"/>
    </row>
    <row r="36" spans="2:8" x14ac:dyDescent="0.2">
      <c r="B36" s="56" t="s">
        <v>134</v>
      </c>
      <c r="C36" s="24">
        <v>62</v>
      </c>
      <c r="D36" s="110"/>
      <c r="E36" s="110"/>
      <c r="F36" s="110"/>
      <c r="G36" s="110"/>
      <c r="H36" s="110"/>
    </row>
    <row r="37" spans="2:8" x14ac:dyDescent="0.2">
      <c r="B37" s="14" t="s">
        <v>161</v>
      </c>
      <c r="C37" s="25">
        <v>61</v>
      </c>
      <c r="D37" s="136">
        <v>60</v>
      </c>
      <c r="E37" s="136">
        <v>52</v>
      </c>
      <c r="F37" s="136">
        <v>21</v>
      </c>
      <c r="G37" s="136">
        <v>35</v>
      </c>
      <c r="H37" s="136">
        <v>33</v>
      </c>
    </row>
    <row r="38" spans="2:8" x14ac:dyDescent="0.2">
      <c r="B38" s="14" t="s">
        <v>162</v>
      </c>
      <c r="C38" s="25">
        <v>95</v>
      </c>
      <c r="D38" s="132"/>
      <c r="E38" s="132"/>
      <c r="F38" s="132"/>
      <c r="G38" s="132"/>
      <c r="H38" s="132"/>
    </row>
    <row r="39" spans="2:8" x14ac:dyDescent="0.2">
      <c r="B39" s="14" t="s">
        <v>163</v>
      </c>
      <c r="C39" s="25">
        <v>92</v>
      </c>
      <c r="D39" s="132"/>
      <c r="E39" s="132"/>
      <c r="F39" s="132"/>
      <c r="G39" s="132"/>
      <c r="H39" s="132"/>
    </row>
  </sheetData>
  <hyperlinks>
    <hyperlink ref="B2" location="Index!A1" display="Return to Index" xr:uid="{9F26B890-3893-46FF-A8B4-3C93CF481401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448C-104F-416C-A381-BF4B1675DF7E}">
  <dimension ref="B1:M176"/>
  <sheetViews>
    <sheetView showGridLines="0" zoomScale="90" zoomScaleNormal="90" workbookViewId="0">
      <pane xSplit="2" ySplit="3" topLeftCell="C112" activePane="bottomRight" state="frozen"/>
      <selection pane="topRight" activeCell="C1" sqref="C1"/>
      <selection pane="bottomLeft" activeCell="A4" sqref="A4"/>
      <selection pane="bottomRight" activeCell="G141" sqref="G141"/>
    </sheetView>
  </sheetViews>
  <sheetFormatPr defaultColWidth="9.140625" defaultRowHeight="12.75" x14ac:dyDescent="0.2"/>
  <cols>
    <col min="1" max="1" width="1.7109375" style="1" customWidth="1"/>
    <col min="2" max="2" width="47.42578125" style="1" bestFit="1" customWidth="1"/>
    <col min="3" max="3" width="15.28515625" style="24" bestFit="1" customWidth="1"/>
    <col min="4" max="8" width="15" style="24" bestFit="1" customWidth="1"/>
    <col min="9" max="10" width="9.140625" style="1"/>
    <col min="11" max="11" width="10" style="1" bestFit="1" customWidth="1"/>
    <col min="12" max="16384" width="9.140625" style="1"/>
  </cols>
  <sheetData>
    <row r="1" spans="2:8" ht="27" x14ac:dyDescent="0.35">
      <c r="B1" s="7" t="s">
        <v>33</v>
      </c>
      <c r="C1" s="21"/>
      <c r="D1" s="21"/>
      <c r="E1" s="21"/>
      <c r="F1" s="21"/>
      <c r="G1" s="21"/>
      <c r="H1" s="21"/>
    </row>
    <row r="2" spans="2:8" ht="15" x14ac:dyDescent="0.2">
      <c r="B2" s="164" t="s">
        <v>127</v>
      </c>
    </row>
    <row r="3" spans="2:8" ht="13.5" thickBot="1" x14ac:dyDescent="0.25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8" ht="13.5" thickTop="1" x14ac:dyDescent="0.2">
      <c r="C4" s="19"/>
      <c r="D4" s="19"/>
      <c r="E4" s="19"/>
      <c r="F4" s="20"/>
      <c r="G4" s="20"/>
      <c r="H4" s="20"/>
    </row>
    <row r="5" spans="2:8" ht="22.5" customHeight="1" x14ac:dyDescent="0.35">
      <c r="B5" s="12" t="s">
        <v>186</v>
      </c>
      <c r="C5" s="21"/>
      <c r="D5" s="21"/>
      <c r="E5" s="21"/>
      <c r="F5" s="21"/>
      <c r="G5" s="21"/>
      <c r="H5" s="21"/>
    </row>
    <row r="6" spans="2:8" ht="23.25" x14ac:dyDescent="0.35">
      <c r="B6" s="4"/>
    </row>
    <row r="7" spans="2:8" x14ac:dyDescent="0.2">
      <c r="B7" s="142" t="s">
        <v>187</v>
      </c>
      <c r="C7" s="22">
        <v>8</v>
      </c>
      <c r="D7" s="22">
        <v>14</v>
      </c>
      <c r="E7" s="23">
        <v>11</v>
      </c>
      <c r="F7" s="24">
        <v>9</v>
      </c>
      <c r="G7" s="24">
        <v>8</v>
      </c>
      <c r="H7" s="25">
        <v>16</v>
      </c>
    </row>
    <row r="8" spans="2:8" x14ac:dyDescent="0.2">
      <c r="B8" s="142" t="s">
        <v>188</v>
      </c>
      <c r="C8" s="22">
        <v>2</v>
      </c>
      <c r="D8" s="22">
        <v>3</v>
      </c>
      <c r="E8" s="23">
        <v>7</v>
      </c>
      <c r="F8" s="24">
        <v>14</v>
      </c>
      <c r="G8" s="24">
        <v>11</v>
      </c>
      <c r="H8" s="25">
        <v>3</v>
      </c>
    </row>
    <row r="9" spans="2:8" x14ac:dyDescent="0.2">
      <c r="B9" s="142" t="s">
        <v>189</v>
      </c>
      <c r="C9" s="22">
        <v>5</v>
      </c>
      <c r="D9" s="22">
        <v>8</v>
      </c>
      <c r="E9" s="23">
        <v>0</v>
      </c>
      <c r="F9" s="24">
        <v>4</v>
      </c>
      <c r="G9" s="24">
        <v>4</v>
      </c>
      <c r="H9" s="25">
        <v>26</v>
      </c>
    </row>
    <row r="10" spans="2:8" x14ac:dyDescent="0.2">
      <c r="B10" s="142" t="s">
        <v>190</v>
      </c>
      <c r="C10" s="25" t="s">
        <v>191</v>
      </c>
      <c r="D10" s="25" t="s">
        <v>191</v>
      </c>
      <c r="E10" s="25" t="s">
        <v>191</v>
      </c>
      <c r="F10" s="25" t="s">
        <v>191</v>
      </c>
      <c r="G10" s="25" t="s">
        <v>191</v>
      </c>
      <c r="H10" s="25">
        <v>1</v>
      </c>
    </row>
    <row r="11" spans="2:8" x14ac:dyDescent="0.2">
      <c r="B11" s="142" t="s">
        <v>192</v>
      </c>
      <c r="C11" s="25" t="s">
        <v>191</v>
      </c>
      <c r="D11" s="25" t="s">
        <v>191</v>
      </c>
      <c r="E11" s="25" t="s">
        <v>191</v>
      </c>
      <c r="F11" s="25" t="s">
        <v>191</v>
      </c>
      <c r="G11" s="25" t="s">
        <v>191</v>
      </c>
      <c r="H11" s="25" t="s">
        <v>191</v>
      </c>
    </row>
    <row r="12" spans="2:8" x14ac:dyDescent="0.2">
      <c r="B12" s="13" t="s">
        <v>134</v>
      </c>
      <c r="C12" s="26">
        <f>SUM(C7:C11)</f>
        <v>15</v>
      </c>
      <c r="D12" s="26">
        <f t="shared" ref="D12:H12" si="0">SUM(D7:D11)</f>
        <v>25</v>
      </c>
      <c r="E12" s="26">
        <f t="shared" si="0"/>
        <v>18</v>
      </c>
      <c r="F12" s="26">
        <f t="shared" si="0"/>
        <v>27</v>
      </c>
      <c r="G12" s="26">
        <f t="shared" si="0"/>
        <v>23</v>
      </c>
      <c r="H12" s="26">
        <f t="shared" si="0"/>
        <v>46</v>
      </c>
    </row>
    <row r="14" spans="2:8" ht="23.25" x14ac:dyDescent="0.35">
      <c r="B14" s="15" t="s">
        <v>38</v>
      </c>
      <c r="C14" s="21"/>
      <c r="D14" s="21"/>
      <c r="E14" s="21"/>
      <c r="F14" s="21"/>
      <c r="G14" s="21"/>
      <c r="H14" s="21"/>
    </row>
    <row r="16" spans="2:8" ht="15" x14ac:dyDescent="0.2">
      <c r="B16" s="16" t="s">
        <v>193</v>
      </c>
      <c r="C16" s="21"/>
      <c r="D16" s="21"/>
      <c r="E16" s="21"/>
      <c r="F16" s="21"/>
      <c r="G16" s="21"/>
      <c r="H16" s="21"/>
    </row>
    <row r="17" spans="2:13" x14ac:dyDescent="0.2">
      <c r="B17" s="6" t="s">
        <v>194</v>
      </c>
      <c r="C17" s="90">
        <f>SUM(C18:C20)</f>
        <v>9516.2704000000012</v>
      </c>
      <c r="D17" s="90">
        <f t="shared" ref="D17:H17" si="1">SUM(D18:D20)</f>
        <v>6691.4180999999999</v>
      </c>
      <c r="E17" s="90">
        <f t="shared" si="1"/>
        <v>9422.9339999999993</v>
      </c>
      <c r="F17" s="90">
        <f t="shared" si="1"/>
        <v>7465.2779999999993</v>
      </c>
      <c r="G17" s="90">
        <f t="shared" si="1"/>
        <v>8774.9629999999997</v>
      </c>
      <c r="H17" s="90">
        <f t="shared" si="1"/>
        <v>9745.5869999999995</v>
      </c>
      <c r="J17" s="134"/>
      <c r="K17" s="134"/>
      <c r="L17" s="134"/>
      <c r="M17" s="134"/>
    </row>
    <row r="18" spans="2:13" x14ac:dyDescent="0.2">
      <c r="B18" s="35" t="s">
        <v>195</v>
      </c>
      <c r="C18" s="85">
        <v>9261.4230000000007</v>
      </c>
      <c r="D18" s="134">
        <v>6482.9961000000003</v>
      </c>
      <c r="E18" s="85">
        <v>9247.5049999999992</v>
      </c>
      <c r="F18" s="85">
        <v>7404.5959999999995</v>
      </c>
      <c r="G18" s="85">
        <v>8716.94</v>
      </c>
      <c r="H18" s="85">
        <v>9723.77</v>
      </c>
      <c r="J18" s="134"/>
      <c r="K18" s="143"/>
      <c r="L18" s="143"/>
      <c r="M18" s="143"/>
    </row>
    <row r="19" spans="2:13" x14ac:dyDescent="0.2">
      <c r="B19" s="35" t="s">
        <v>196</v>
      </c>
      <c r="C19" s="85">
        <v>239.84739999999999</v>
      </c>
      <c r="D19" s="85">
        <v>202.422</v>
      </c>
      <c r="E19" s="85">
        <v>123.429</v>
      </c>
      <c r="F19" s="85">
        <v>53.682000000000002</v>
      </c>
      <c r="G19" s="85">
        <v>25.773</v>
      </c>
      <c r="H19" s="85">
        <v>19.817</v>
      </c>
    </row>
    <row r="20" spans="2:13" x14ac:dyDescent="0.2">
      <c r="B20" s="117" t="s">
        <v>197</v>
      </c>
      <c r="C20" s="178">
        <v>15</v>
      </c>
      <c r="D20" s="178">
        <v>6</v>
      </c>
      <c r="E20" s="178">
        <v>52</v>
      </c>
      <c r="F20" s="178">
        <v>7</v>
      </c>
      <c r="G20" s="178">
        <v>32.25</v>
      </c>
      <c r="H20" s="178">
        <v>2</v>
      </c>
    </row>
    <row r="21" spans="2:13" x14ac:dyDescent="0.2">
      <c r="C21" s="179"/>
      <c r="D21" s="179"/>
      <c r="E21" s="179"/>
      <c r="F21" s="179"/>
      <c r="G21" s="179"/>
      <c r="H21" s="179"/>
    </row>
    <row r="22" spans="2:13" ht="15" x14ac:dyDescent="0.2">
      <c r="B22" s="5" t="s">
        <v>198</v>
      </c>
      <c r="C22" s="179"/>
      <c r="D22" s="179"/>
      <c r="E22" s="179"/>
      <c r="F22" s="179"/>
      <c r="G22" s="179"/>
      <c r="H22" s="179"/>
    </row>
    <row r="23" spans="2:13" x14ac:dyDescent="0.2">
      <c r="B23" s="6" t="s">
        <v>199</v>
      </c>
      <c r="C23" s="179">
        <f>SUM(C24:C25)</f>
        <v>3816.2269999999999</v>
      </c>
      <c r="D23" s="179">
        <f t="shared" ref="D23:H23" si="2">SUM(D24:D25)</f>
        <v>5664.4119999999994</v>
      </c>
      <c r="E23" s="179">
        <f t="shared" si="2"/>
        <v>3598.3573999999999</v>
      </c>
      <c r="F23" s="179">
        <f t="shared" si="2"/>
        <v>3936.6388999999999</v>
      </c>
      <c r="G23" s="179">
        <f t="shared" si="2"/>
        <v>3913.2750000000001</v>
      </c>
      <c r="H23" s="179">
        <f t="shared" si="2"/>
        <v>2528.4960770000002</v>
      </c>
    </row>
    <row r="24" spans="2:13" x14ac:dyDescent="0.2">
      <c r="B24" s="35" t="s">
        <v>200</v>
      </c>
      <c r="C24" s="85">
        <v>3755.884</v>
      </c>
      <c r="D24" s="85">
        <v>5603.3639999999996</v>
      </c>
      <c r="E24" s="85">
        <v>3538.7244000000001</v>
      </c>
      <c r="F24" s="85">
        <v>3883.3319000000001</v>
      </c>
      <c r="G24" s="85">
        <v>3861.6860000000001</v>
      </c>
      <c r="H24" s="85">
        <v>2468.2876770000003</v>
      </c>
      <c r="I24" s="28"/>
      <c r="J24" s="28"/>
      <c r="K24" s="28"/>
      <c r="L24" s="143"/>
    </row>
    <row r="25" spans="2:13" x14ac:dyDescent="0.2">
      <c r="B25" s="36" t="s">
        <v>201</v>
      </c>
      <c r="C25" s="88">
        <v>60.343000000000004</v>
      </c>
      <c r="D25" s="88">
        <v>61.048000000000002</v>
      </c>
      <c r="E25" s="88">
        <v>59.633000000000003</v>
      </c>
      <c r="F25" s="88">
        <v>53.307000000000002</v>
      </c>
      <c r="G25" s="88">
        <v>51.588999999999999</v>
      </c>
      <c r="H25" s="88">
        <v>60.208400000000005</v>
      </c>
      <c r="I25" s="28"/>
      <c r="J25" s="28"/>
      <c r="K25" s="28"/>
    </row>
    <row r="26" spans="2:13" x14ac:dyDescent="0.2">
      <c r="B26" s="118"/>
      <c r="C26" s="85"/>
      <c r="D26" s="85"/>
      <c r="E26" s="85"/>
      <c r="F26" s="85"/>
      <c r="G26" s="85"/>
      <c r="H26" s="85"/>
      <c r="I26" s="28"/>
      <c r="J26" s="28"/>
      <c r="K26" s="28"/>
    </row>
    <row r="27" spans="2:13" x14ac:dyDescent="0.2">
      <c r="B27" s="31" t="s">
        <v>202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  <c r="I27" s="28"/>
      <c r="J27" s="28"/>
      <c r="K27" s="28"/>
    </row>
    <row r="28" spans="2:13" x14ac:dyDescent="0.2">
      <c r="B28" s="30"/>
      <c r="C28" s="101"/>
      <c r="D28" s="101"/>
      <c r="E28" s="101"/>
      <c r="F28" s="101"/>
      <c r="G28" s="101"/>
      <c r="H28" s="101"/>
    </row>
    <row r="29" spans="2:13" x14ac:dyDescent="0.2">
      <c r="B29" s="31" t="s">
        <v>203</v>
      </c>
      <c r="C29" s="88">
        <v>13317.4974</v>
      </c>
      <c r="D29" s="88">
        <v>13124.532999999999</v>
      </c>
      <c r="E29" s="88">
        <v>12969.290999999999</v>
      </c>
      <c r="F29" s="88">
        <v>11394.916999999999</v>
      </c>
      <c r="G29" s="88">
        <v>12655.993</v>
      </c>
      <c r="H29" s="88">
        <v>12326.156999999999</v>
      </c>
    </row>
    <row r="30" spans="2:13" x14ac:dyDescent="0.2">
      <c r="B30" s="6"/>
      <c r="C30" s="85"/>
      <c r="D30" s="85"/>
      <c r="E30" s="85"/>
      <c r="F30" s="85"/>
      <c r="G30" s="85"/>
      <c r="H30" s="85"/>
    </row>
    <row r="31" spans="2:13" x14ac:dyDescent="0.2">
      <c r="B31" s="120" t="s">
        <v>204</v>
      </c>
      <c r="C31" s="178">
        <f>C23/C29%</f>
        <v>28.655736775289327</v>
      </c>
      <c r="D31" s="178">
        <f t="shared" ref="D31:G31" si="3">D23/D29%</f>
        <v>43.158960398819524</v>
      </c>
      <c r="E31" s="178">
        <f t="shared" si="3"/>
        <v>27.745212903311369</v>
      </c>
      <c r="F31" s="178">
        <f t="shared" si="3"/>
        <v>34.547324039306297</v>
      </c>
      <c r="G31" s="178">
        <f t="shared" si="3"/>
        <v>30.920331577300967</v>
      </c>
      <c r="H31" s="178">
        <f>H23/H29%</f>
        <v>20.513255485874474</v>
      </c>
    </row>
    <row r="32" spans="2:13" x14ac:dyDescent="0.2">
      <c r="B32" s="6"/>
      <c r="C32" s="85"/>
      <c r="D32" s="85"/>
      <c r="E32" s="85"/>
      <c r="F32" s="85"/>
      <c r="G32" s="85"/>
      <c r="H32" s="85"/>
    </row>
    <row r="33" spans="2:8" x14ac:dyDescent="0.2">
      <c r="B33" s="120" t="s">
        <v>205</v>
      </c>
      <c r="C33" s="178">
        <f>C17</f>
        <v>9516.2704000000012</v>
      </c>
      <c r="D33" s="178">
        <f t="shared" ref="D33:H33" si="4">D17</f>
        <v>6691.4180999999999</v>
      </c>
      <c r="E33" s="178">
        <f t="shared" si="4"/>
        <v>9422.9339999999993</v>
      </c>
      <c r="F33" s="178">
        <f>F17</f>
        <v>7465.2779999999993</v>
      </c>
      <c r="G33" s="178">
        <f t="shared" si="4"/>
        <v>8774.9629999999997</v>
      </c>
      <c r="H33" s="178">
        <f t="shared" si="4"/>
        <v>9745.5869999999995</v>
      </c>
    </row>
    <row r="34" spans="2:8" x14ac:dyDescent="0.2">
      <c r="B34" s="6"/>
      <c r="C34" s="85"/>
      <c r="D34" s="85"/>
      <c r="E34" s="85"/>
      <c r="F34" s="85"/>
      <c r="G34" s="85"/>
      <c r="H34" s="85"/>
    </row>
    <row r="35" spans="2:8" ht="25.5" x14ac:dyDescent="0.2">
      <c r="B35" s="119" t="s">
        <v>206</v>
      </c>
      <c r="C35" s="181">
        <f>(C17*1000)/'Production Data'!C18</f>
        <v>798.81393435742473</v>
      </c>
      <c r="D35" s="181">
        <f>(D17*1000)/'Production Data'!D18</f>
        <v>520.36846566607039</v>
      </c>
      <c r="E35" s="181">
        <f>(E17*1000)/'Production Data'!E18</f>
        <v>749.75604710375558</v>
      </c>
      <c r="F35" s="181">
        <f>(F17*1000)/'Production Data'!F18</f>
        <v>620.45196143617011</v>
      </c>
      <c r="G35" s="181">
        <f>(G17*1000)/'Production Data'!G18</f>
        <v>759.14551431784753</v>
      </c>
      <c r="H35" s="181">
        <f>(H17*1000)/'Production Data'!H18</f>
        <v>921.56851063829788</v>
      </c>
    </row>
    <row r="36" spans="2:8" x14ac:dyDescent="0.2">
      <c r="C36" s="179"/>
      <c r="D36" s="179"/>
      <c r="E36" s="179"/>
      <c r="F36" s="179"/>
      <c r="G36" s="179"/>
      <c r="H36" s="179"/>
    </row>
    <row r="37" spans="2:8" x14ac:dyDescent="0.2">
      <c r="C37" s="179"/>
      <c r="D37" s="179"/>
      <c r="E37" s="179"/>
      <c r="F37" s="179"/>
      <c r="G37" s="179"/>
      <c r="H37" s="179"/>
    </row>
    <row r="38" spans="2:8" ht="23.25" x14ac:dyDescent="0.35">
      <c r="B38" s="15" t="s">
        <v>49</v>
      </c>
      <c r="C38" s="181"/>
      <c r="D38" s="181"/>
      <c r="E38" s="181"/>
      <c r="F38" s="181"/>
      <c r="G38" s="181"/>
      <c r="H38" s="181"/>
    </row>
    <row r="39" spans="2:8" x14ac:dyDescent="0.2">
      <c r="C39" s="179"/>
      <c r="D39" s="179"/>
      <c r="E39" s="179"/>
      <c r="F39" s="179"/>
      <c r="G39" s="179"/>
      <c r="H39" s="179"/>
    </row>
    <row r="40" spans="2:8" ht="15" x14ac:dyDescent="0.2">
      <c r="B40" s="16" t="s">
        <v>207</v>
      </c>
      <c r="C40" s="181"/>
      <c r="D40" s="181"/>
      <c r="E40" s="181"/>
      <c r="F40" s="181"/>
      <c r="G40" s="181"/>
      <c r="H40" s="181"/>
    </row>
    <row r="41" spans="2:8" x14ac:dyDescent="0.2">
      <c r="B41" s="41" t="s">
        <v>208</v>
      </c>
      <c r="C41" s="123"/>
      <c r="D41" s="123"/>
      <c r="E41" s="123"/>
      <c r="F41" s="123"/>
      <c r="G41" s="123"/>
      <c r="H41" s="123"/>
    </row>
    <row r="42" spans="2:8" x14ac:dyDescent="0.2">
      <c r="B42" s="39" t="s">
        <v>209</v>
      </c>
      <c r="C42" s="90">
        <v>11906185</v>
      </c>
      <c r="D42" s="90">
        <v>12859214</v>
      </c>
      <c r="E42" s="90">
        <v>12567791</v>
      </c>
      <c r="F42" s="90">
        <v>12031915</v>
      </c>
      <c r="G42" s="90">
        <v>11554077</v>
      </c>
      <c r="H42" s="90">
        <v>10570272</v>
      </c>
    </row>
    <row r="43" spans="2:8" x14ac:dyDescent="0.2">
      <c r="B43" s="34" t="s">
        <v>210</v>
      </c>
      <c r="C43" s="182">
        <v>792.09300000000007</v>
      </c>
      <c r="D43" s="182">
        <v>1019.307</v>
      </c>
      <c r="E43" s="182">
        <v>866.96100000000001</v>
      </c>
      <c r="F43" s="182">
        <v>806.2</v>
      </c>
      <c r="G43" s="85">
        <v>568.6</v>
      </c>
      <c r="H43" s="85">
        <v>529.98</v>
      </c>
    </row>
    <row r="44" spans="2:8" x14ac:dyDescent="0.2">
      <c r="B44" s="34" t="s">
        <v>211</v>
      </c>
      <c r="C44" s="182">
        <v>72.13</v>
      </c>
      <c r="D44" s="182">
        <v>117.351</v>
      </c>
      <c r="E44" s="182">
        <v>68.06</v>
      </c>
      <c r="F44" s="182">
        <v>43.65</v>
      </c>
      <c r="G44" s="85">
        <v>36.9</v>
      </c>
      <c r="H44" s="85">
        <v>33.700000000000003</v>
      </c>
    </row>
    <row r="45" spans="2:8" x14ac:dyDescent="0.2">
      <c r="B45" s="34" t="s">
        <v>212</v>
      </c>
      <c r="C45" s="182">
        <v>0.3</v>
      </c>
      <c r="D45" s="182">
        <v>1.36</v>
      </c>
      <c r="E45" s="182">
        <v>0.13600000000000001</v>
      </c>
      <c r="F45" s="182">
        <v>5.859</v>
      </c>
      <c r="G45" s="85">
        <v>6.7</v>
      </c>
      <c r="H45" s="85">
        <v>3.4</v>
      </c>
    </row>
    <row r="46" spans="2:8" x14ac:dyDescent="0.2">
      <c r="B46" s="34" t="s">
        <v>213</v>
      </c>
      <c r="C46" s="182">
        <v>8736</v>
      </c>
      <c r="D46" s="182">
        <v>8254</v>
      </c>
      <c r="E46" s="182">
        <v>6855</v>
      </c>
      <c r="F46" s="182">
        <v>7560</v>
      </c>
      <c r="G46" s="85">
        <v>7030</v>
      </c>
      <c r="H46" s="85">
        <v>5700</v>
      </c>
    </row>
    <row r="47" spans="2:8" x14ac:dyDescent="0.2">
      <c r="B47" s="34" t="s">
        <v>214</v>
      </c>
      <c r="C47" s="182">
        <v>628.29399999999998</v>
      </c>
      <c r="D47" s="182">
        <v>745.39300000000003</v>
      </c>
      <c r="E47" s="182">
        <v>830.09500000000003</v>
      </c>
      <c r="F47" s="182">
        <v>803.76900000000001</v>
      </c>
      <c r="G47" s="85">
        <v>737.27</v>
      </c>
      <c r="H47" s="85">
        <v>585.15</v>
      </c>
    </row>
    <row r="48" spans="2:8" x14ac:dyDescent="0.2">
      <c r="B48" s="34" t="s">
        <v>215</v>
      </c>
      <c r="C48" s="182">
        <v>222.24446666666668</v>
      </c>
      <c r="D48" s="182">
        <v>249.03899999999999</v>
      </c>
      <c r="E48" s="182">
        <v>206.93729999999999</v>
      </c>
      <c r="F48" s="182">
        <v>234.56159999999997</v>
      </c>
      <c r="G48" s="85">
        <v>228.2</v>
      </c>
      <c r="H48" s="85">
        <v>236.4</v>
      </c>
    </row>
    <row r="49" spans="2:8" x14ac:dyDescent="0.2">
      <c r="B49" s="42" t="s">
        <v>216</v>
      </c>
      <c r="C49" s="183">
        <v>19</v>
      </c>
      <c r="D49" s="183">
        <v>12.88</v>
      </c>
      <c r="E49" s="183">
        <v>17.88</v>
      </c>
      <c r="F49" s="183">
        <v>13.24</v>
      </c>
      <c r="G49" s="88">
        <v>9.64</v>
      </c>
      <c r="H49" s="88">
        <v>5.64</v>
      </c>
    </row>
    <row r="50" spans="2:8" x14ac:dyDescent="0.2">
      <c r="B50" s="43" t="s">
        <v>134</v>
      </c>
      <c r="C50" s="184">
        <f>SUM(C42:C49)</f>
        <v>11916655.061466668</v>
      </c>
      <c r="D50" s="184">
        <f t="shared" ref="D50:H50" si="5">SUM(D42:D49)</f>
        <v>12869613.33</v>
      </c>
      <c r="E50" s="184">
        <f t="shared" si="5"/>
        <v>12576636.069300001</v>
      </c>
      <c r="F50" s="184">
        <f t="shared" si="5"/>
        <v>12041382.279599998</v>
      </c>
      <c r="G50" s="184">
        <f t="shared" si="5"/>
        <v>11562694.309999999</v>
      </c>
      <c r="H50" s="184">
        <f t="shared" si="5"/>
        <v>10577366.270000001</v>
      </c>
    </row>
    <row r="51" spans="2:8" x14ac:dyDescent="0.2">
      <c r="B51" s="33" t="s">
        <v>217</v>
      </c>
      <c r="C51" s="85"/>
      <c r="D51" s="85"/>
      <c r="E51" s="85"/>
      <c r="F51" s="85"/>
      <c r="G51" s="85"/>
      <c r="H51" s="85"/>
    </row>
    <row r="52" spans="2:8" x14ac:dyDescent="0.2">
      <c r="B52" s="34" t="s">
        <v>218</v>
      </c>
      <c r="C52" s="182">
        <v>64118000</v>
      </c>
      <c r="D52" s="182">
        <v>64214912</v>
      </c>
      <c r="E52" s="182">
        <v>54745451</v>
      </c>
      <c r="F52" s="182">
        <v>54780595</v>
      </c>
      <c r="G52" s="85">
        <v>51288820</v>
      </c>
      <c r="H52" s="85">
        <v>49019484</v>
      </c>
    </row>
    <row r="53" spans="2:8" x14ac:dyDescent="0.2">
      <c r="B53" s="34" t="s">
        <v>219</v>
      </c>
      <c r="C53" s="182">
        <v>404.25</v>
      </c>
      <c r="D53" s="182">
        <v>469.17700000000002</v>
      </c>
      <c r="E53" s="182">
        <v>375.08499999999998</v>
      </c>
      <c r="F53" s="182">
        <v>363.24200000000002</v>
      </c>
      <c r="G53" s="85">
        <v>304.34500000000003</v>
      </c>
      <c r="H53" s="85">
        <v>298.28399999999999</v>
      </c>
    </row>
    <row r="54" spans="2:8" x14ac:dyDescent="0.2">
      <c r="B54" s="34" t="s">
        <v>220</v>
      </c>
      <c r="C54" s="182">
        <v>22.742999999999999</v>
      </c>
      <c r="D54" s="182">
        <v>23.605</v>
      </c>
      <c r="E54" s="182">
        <v>49.281999999999996</v>
      </c>
      <c r="F54" s="182">
        <v>53.850999999999999</v>
      </c>
      <c r="G54" s="85">
        <v>52.767000000000003</v>
      </c>
      <c r="H54" s="85">
        <v>105.9</v>
      </c>
    </row>
    <row r="55" spans="2:8" x14ac:dyDescent="0.2">
      <c r="B55" s="34" t="s">
        <v>221</v>
      </c>
      <c r="C55" s="182">
        <v>2.9470000000000001</v>
      </c>
      <c r="D55" s="182">
        <v>2.3180000000000001</v>
      </c>
      <c r="E55" s="182">
        <v>2.1880000000000002</v>
      </c>
      <c r="F55" s="182">
        <v>1.85</v>
      </c>
      <c r="G55" s="85">
        <v>1.65</v>
      </c>
      <c r="H55" s="85">
        <v>1.49</v>
      </c>
    </row>
    <row r="56" spans="2:8" x14ac:dyDescent="0.2">
      <c r="B56" s="34" t="s">
        <v>222</v>
      </c>
      <c r="C56" s="182">
        <v>62.991993333333298</v>
      </c>
      <c r="D56" s="182">
        <v>67.504999999999995</v>
      </c>
      <c r="E56" s="182">
        <v>51.524999999999999</v>
      </c>
      <c r="F56" s="182">
        <v>43.198999999999998</v>
      </c>
      <c r="G56" s="85">
        <v>23.62</v>
      </c>
      <c r="H56" s="85">
        <v>190.83</v>
      </c>
    </row>
    <row r="57" spans="2:8" x14ac:dyDescent="0.2">
      <c r="B57" s="34" t="s">
        <v>223</v>
      </c>
      <c r="C57" s="182">
        <v>47738.055</v>
      </c>
      <c r="D57" s="182">
        <v>7021.5249999999996</v>
      </c>
      <c r="E57" s="182">
        <v>72533.899999999994</v>
      </c>
      <c r="F57" s="182">
        <v>86677.53</v>
      </c>
      <c r="G57" s="85">
        <v>1028.8800000000001</v>
      </c>
      <c r="H57" s="85">
        <v>245.81</v>
      </c>
    </row>
    <row r="58" spans="2:8" x14ac:dyDescent="0.2">
      <c r="B58" s="34" t="s">
        <v>224</v>
      </c>
      <c r="C58" s="182">
        <v>1276</v>
      </c>
      <c r="D58" s="182">
        <v>1497.7</v>
      </c>
      <c r="E58" s="182">
        <v>1086.6500000000001</v>
      </c>
      <c r="F58" s="182">
        <v>943.92999999999984</v>
      </c>
      <c r="G58" s="85">
        <v>465.98500000000001</v>
      </c>
      <c r="H58" s="85">
        <v>172.03</v>
      </c>
    </row>
    <row r="59" spans="2:8" x14ac:dyDescent="0.2">
      <c r="B59" s="42" t="s">
        <v>225</v>
      </c>
      <c r="C59" s="183">
        <v>146.352</v>
      </c>
      <c r="D59" s="183">
        <v>1098.0650000000001</v>
      </c>
      <c r="E59" s="183">
        <v>1313.326</v>
      </c>
      <c r="F59" s="183">
        <v>588.91800000000001</v>
      </c>
      <c r="G59" s="88">
        <v>693.45</v>
      </c>
      <c r="H59" s="88">
        <v>310.05</v>
      </c>
    </row>
    <row r="60" spans="2:8" x14ac:dyDescent="0.2">
      <c r="B60" s="43" t="s">
        <v>134</v>
      </c>
      <c r="C60" s="184">
        <f>SUM(C52:C59)</f>
        <v>64167653.338993326</v>
      </c>
      <c r="D60" s="184">
        <f t="shared" ref="D60:H60" si="6">SUM(D52:D59)</f>
        <v>64225091.895000003</v>
      </c>
      <c r="E60" s="184">
        <f t="shared" si="6"/>
        <v>54820862.955999993</v>
      </c>
      <c r="F60" s="184">
        <f t="shared" si="6"/>
        <v>54869267.520000003</v>
      </c>
      <c r="G60" s="184">
        <f t="shared" si="6"/>
        <v>51291390.696999997</v>
      </c>
      <c r="H60" s="184">
        <f t="shared" si="6"/>
        <v>49020808.394000001</v>
      </c>
    </row>
    <row r="61" spans="2:8" x14ac:dyDescent="0.2">
      <c r="C61" s="85"/>
      <c r="D61" s="85"/>
      <c r="E61" s="85"/>
      <c r="F61" s="85"/>
      <c r="G61" s="85"/>
      <c r="H61" s="85"/>
    </row>
    <row r="62" spans="2:8" ht="15" x14ac:dyDescent="0.2">
      <c r="B62" s="16" t="s">
        <v>226</v>
      </c>
      <c r="C62" s="88"/>
      <c r="D62" s="88"/>
      <c r="E62" s="88"/>
      <c r="F62" s="88"/>
      <c r="G62" s="88"/>
      <c r="H62" s="88"/>
    </row>
    <row r="63" spans="2:8" x14ac:dyDescent="0.2">
      <c r="B63" s="46" t="s">
        <v>227</v>
      </c>
      <c r="C63" s="123"/>
      <c r="D63" s="123"/>
      <c r="E63" s="123"/>
      <c r="F63" s="123"/>
      <c r="G63" s="123"/>
      <c r="H63" s="123"/>
    </row>
    <row r="64" spans="2:8" x14ac:dyDescent="0.2">
      <c r="B64" s="47" t="s">
        <v>210</v>
      </c>
      <c r="C64" s="185">
        <v>837.89300000000003</v>
      </c>
      <c r="D64" s="185">
        <v>1002.793</v>
      </c>
      <c r="E64" s="185">
        <v>855.69</v>
      </c>
      <c r="F64" s="185">
        <v>765.36400000000003</v>
      </c>
      <c r="G64" s="90">
        <v>564.09500000000003</v>
      </c>
      <c r="H64" s="90">
        <v>541.65</v>
      </c>
    </row>
    <row r="65" spans="2:8" x14ac:dyDescent="0.2">
      <c r="B65" s="47" t="s">
        <v>211</v>
      </c>
      <c r="C65" s="185">
        <v>72.13</v>
      </c>
      <c r="D65" s="185">
        <v>117.351</v>
      </c>
      <c r="E65" s="185">
        <v>68.06</v>
      </c>
      <c r="F65" s="185">
        <v>43.65</v>
      </c>
      <c r="G65" s="90">
        <v>35.9</v>
      </c>
      <c r="H65" s="90">
        <v>33.700000000000003</v>
      </c>
    </row>
    <row r="66" spans="2:8" x14ac:dyDescent="0.2">
      <c r="B66" s="47" t="s">
        <v>212</v>
      </c>
      <c r="C66" s="90">
        <v>0</v>
      </c>
      <c r="D66" s="90">
        <v>0</v>
      </c>
      <c r="E66" s="90">
        <v>0</v>
      </c>
      <c r="F66" s="90">
        <v>0</v>
      </c>
      <c r="G66" s="90">
        <v>6.7</v>
      </c>
      <c r="H66" s="90">
        <v>3.4</v>
      </c>
    </row>
    <row r="67" spans="2:8" x14ac:dyDescent="0.2">
      <c r="B67" s="48" t="s">
        <v>216</v>
      </c>
      <c r="C67" s="90">
        <v>0</v>
      </c>
      <c r="D67" s="90">
        <v>0</v>
      </c>
      <c r="E67" s="186">
        <v>18.600000000000001</v>
      </c>
      <c r="F67" s="91">
        <v>0</v>
      </c>
      <c r="G67" s="91">
        <v>0</v>
      </c>
      <c r="H67" s="91">
        <v>40</v>
      </c>
    </row>
    <row r="68" spans="2:8" x14ac:dyDescent="0.2">
      <c r="B68" s="49" t="s">
        <v>134</v>
      </c>
      <c r="C68" s="187">
        <f t="shared" ref="C68:H68" si="7">SUM(C64:C67)</f>
        <v>910.02300000000002</v>
      </c>
      <c r="D68" s="187">
        <f t="shared" si="7"/>
        <v>1120.144</v>
      </c>
      <c r="E68" s="187">
        <f t="shared" si="7"/>
        <v>942.35</v>
      </c>
      <c r="F68" s="187">
        <f t="shared" si="7"/>
        <v>809.01400000000001</v>
      </c>
      <c r="G68" s="187">
        <f t="shared" si="7"/>
        <v>606.69500000000005</v>
      </c>
      <c r="H68" s="187">
        <f t="shared" si="7"/>
        <v>618.75</v>
      </c>
    </row>
    <row r="69" spans="2:8" x14ac:dyDescent="0.2">
      <c r="C69" s="85"/>
      <c r="D69" s="85"/>
      <c r="E69" s="85"/>
      <c r="F69" s="85"/>
      <c r="G69" s="85"/>
      <c r="H69" s="85"/>
    </row>
    <row r="70" spans="2:8" ht="25.5" x14ac:dyDescent="0.2">
      <c r="B70" s="2" t="s">
        <v>228</v>
      </c>
      <c r="C70" s="85"/>
      <c r="D70" s="85"/>
      <c r="E70" s="85"/>
      <c r="F70" s="85"/>
      <c r="G70" s="85"/>
      <c r="H70" s="85"/>
    </row>
    <row r="71" spans="2:8" x14ac:dyDescent="0.2">
      <c r="B71" s="38" t="s">
        <v>218</v>
      </c>
      <c r="C71" s="182">
        <v>12891412.66</v>
      </c>
      <c r="D71" s="182">
        <v>4822578.6500000004</v>
      </c>
      <c r="E71" s="182">
        <v>3503187.12</v>
      </c>
      <c r="F71" s="182">
        <v>3640006.73</v>
      </c>
      <c r="G71" s="85">
        <v>16794280</v>
      </c>
      <c r="H71" s="85">
        <v>6730361</v>
      </c>
    </row>
    <row r="72" spans="2:8" x14ac:dyDescent="0.2">
      <c r="B72" s="49" t="s">
        <v>134</v>
      </c>
      <c r="C72" s="187">
        <f t="shared" ref="C72:H72" si="8">SUM(C71:C71)</f>
        <v>12891412.66</v>
      </c>
      <c r="D72" s="187">
        <f t="shared" si="8"/>
        <v>4822578.6500000004</v>
      </c>
      <c r="E72" s="187">
        <f t="shared" si="8"/>
        <v>3503187.12</v>
      </c>
      <c r="F72" s="187">
        <f t="shared" si="8"/>
        <v>3640006.73</v>
      </c>
      <c r="G72" s="187">
        <f t="shared" si="8"/>
        <v>16794280</v>
      </c>
      <c r="H72" s="187">
        <f t="shared" si="8"/>
        <v>6730361</v>
      </c>
    </row>
    <row r="73" spans="2:8" x14ac:dyDescent="0.2">
      <c r="C73" s="85"/>
      <c r="D73" s="85"/>
      <c r="E73" s="85"/>
      <c r="F73" s="85"/>
      <c r="G73" s="85"/>
      <c r="H73" s="85"/>
    </row>
    <row r="74" spans="2:8" x14ac:dyDescent="0.2">
      <c r="B74" s="1" t="s">
        <v>229</v>
      </c>
      <c r="C74" s="85"/>
      <c r="D74" s="85"/>
      <c r="E74" s="85"/>
      <c r="F74" s="85"/>
      <c r="G74" s="85"/>
      <c r="H74" s="85"/>
    </row>
    <row r="75" spans="2:8" x14ac:dyDescent="0.2">
      <c r="B75" s="38" t="s">
        <v>230</v>
      </c>
      <c r="C75" s="182">
        <v>22.74</v>
      </c>
      <c r="D75" s="182">
        <v>23.61</v>
      </c>
      <c r="E75" s="182">
        <v>49.28</v>
      </c>
      <c r="F75" s="182">
        <v>53.85</v>
      </c>
      <c r="G75" s="85">
        <v>52.77</v>
      </c>
      <c r="H75" s="85">
        <v>105.9</v>
      </c>
    </row>
    <row r="76" spans="2:8" x14ac:dyDescent="0.2">
      <c r="B76" s="40" t="s">
        <v>231</v>
      </c>
      <c r="C76" s="182"/>
      <c r="D76" s="182"/>
      <c r="E76" s="182"/>
      <c r="F76" s="182"/>
      <c r="G76" s="85"/>
      <c r="H76" s="85"/>
    </row>
    <row r="77" spans="2:8" x14ac:dyDescent="0.2">
      <c r="B77" s="38" t="s">
        <v>232</v>
      </c>
      <c r="C77" s="182">
        <v>167.76</v>
      </c>
      <c r="D77" s="182">
        <v>138.30000000000001</v>
      </c>
      <c r="E77" s="182">
        <v>132.06</v>
      </c>
      <c r="F77" s="182">
        <v>86.22</v>
      </c>
      <c r="G77" s="85">
        <v>16.440000000000001</v>
      </c>
      <c r="H77" s="85">
        <v>16.98</v>
      </c>
    </row>
    <row r="78" spans="2:8" x14ac:dyDescent="0.2">
      <c r="B78" s="40" t="s">
        <v>233</v>
      </c>
      <c r="C78" s="182"/>
      <c r="D78" s="182"/>
      <c r="E78" s="182"/>
      <c r="F78" s="182"/>
      <c r="G78" s="85"/>
      <c r="H78" s="85"/>
    </row>
    <row r="79" spans="2:8" x14ac:dyDescent="0.2">
      <c r="B79" s="38" t="s">
        <v>222</v>
      </c>
      <c r="C79" s="182">
        <v>284.71699999999998</v>
      </c>
      <c r="D79" s="182">
        <v>269.45499999999998</v>
      </c>
      <c r="E79" s="182">
        <v>132.50299999999999</v>
      </c>
      <c r="F79" s="182">
        <v>177.703</v>
      </c>
      <c r="G79" s="85">
        <v>157.96700000000001</v>
      </c>
      <c r="H79" s="85">
        <v>186.846</v>
      </c>
    </row>
    <row r="80" spans="2:8" x14ac:dyDescent="0.2">
      <c r="B80" s="38" t="s">
        <v>224</v>
      </c>
      <c r="C80" s="182">
        <v>0</v>
      </c>
      <c r="D80" s="182">
        <v>227</v>
      </c>
      <c r="E80" s="182">
        <v>3500</v>
      </c>
      <c r="F80" s="182">
        <v>0</v>
      </c>
      <c r="G80" s="85">
        <v>105.768</v>
      </c>
      <c r="H80" s="85" t="s">
        <v>191</v>
      </c>
    </row>
    <row r="81" spans="2:8" x14ac:dyDescent="0.2">
      <c r="B81" s="38" t="s">
        <v>221</v>
      </c>
      <c r="C81" s="182">
        <v>2.9470000000000001</v>
      </c>
      <c r="D81" s="182">
        <v>2.3180000000000001</v>
      </c>
      <c r="E81" s="182">
        <v>2.1880000000000002</v>
      </c>
      <c r="F81" s="182">
        <v>1.85</v>
      </c>
      <c r="G81" s="85">
        <v>1.9259999999999999</v>
      </c>
      <c r="H81" s="85">
        <v>9.4730000000000008</v>
      </c>
    </row>
    <row r="82" spans="2:8" x14ac:dyDescent="0.2">
      <c r="B82" s="38" t="s">
        <v>223</v>
      </c>
      <c r="C82" s="182">
        <v>41.174999999999997</v>
      </c>
      <c r="D82" s="182">
        <v>3153.15</v>
      </c>
      <c r="E82" s="182">
        <v>4007.1550000000002</v>
      </c>
      <c r="F82" s="182">
        <v>2989.8850000000002</v>
      </c>
      <c r="G82" s="85">
        <v>0</v>
      </c>
      <c r="H82" s="85">
        <v>0</v>
      </c>
    </row>
    <row r="83" spans="2:8" x14ac:dyDescent="0.2">
      <c r="B83" s="45" t="s">
        <v>225</v>
      </c>
      <c r="C83" s="183">
        <v>25.2</v>
      </c>
      <c r="D83" s="183">
        <v>3153.66</v>
      </c>
      <c r="E83" s="183">
        <v>5.4640000000000004</v>
      </c>
      <c r="F83" s="183">
        <v>0</v>
      </c>
      <c r="G83" s="88">
        <v>0</v>
      </c>
      <c r="H83" s="88">
        <v>0</v>
      </c>
    </row>
    <row r="84" spans="2:8" x14ac:dyDescent="0.2">
      <c r="B84" s="50" t="s">
        <v>134</v>
      </c>
      <c r="C84" s="184">
        <f>SUM(C75:C83)</f>
        <v>544.53899999999999</v>
      </c>
      <c r="D84" s="184">
        <f t="shared" ref="D84:H84" si="9">SUM(D75:D83)</f>
        <v>6967.4930000000004</v>
      </c>
      <c r="E84" s="184">
        <f t="shared" si="9"/>
        <v>7828.65</v>
      </c>
      <c r="F84" s="184">
        <f t="shared" si="9"/>
        <v>3309.5080000000003</v>
      </c>
      <c r="G84" s="184">
        <f t="shared" si="9"/>
        <v>334.87100000000004</v>
      </c>
      <c r="H84" s="184">
        <f t="shared" si="9"/>
        <v>319.19900000000001</v>
      </c>
    </row>
    <row r="85" spans="2:8" x14ac:dyDescent="0.2">
      <c r="B85" s="30"/>
      <c r="C85" s="188"/>
      <c r="D85" s="194"/>
      <c r="E85" s="194"/>
      <c r="F85" s="194"/>
      <c r="G85" s="101"/>
      <c r="H85" s="101"/>
    </row>
    <row r="86" spans="2:8" ht="15" x14ac:dyDescent="0.2">
      <c r="B86" s="16" t="s">
        <v>234</v>
      </c>
      <c r="C86" s="88"/>
      <c r="D86" s="88"/>
      <c r="E86" s="88"/>
      <c r="F86" s="88"/>
      <c r="G86" s="88"/>
      <c r="H86" s="88"/>
    </row>
    <row r="87" spans="2:8" x14ac:dyDescent="0.2">
      <c r="B87" s="30" t="s">
        <v>235</v>
      </c>
      <c r="C87" s="101"/>
      <c r="D87" s="101"/>
      <c r="E87" s="101"/>
      <c r="F87" s="101"/>
      <c r="G87" s="101"/>
      <c r="H87" s="101"/>
    </row>
    <row r="88" spans="2:8" x14ac:dyDescent="0.2">
      <c r="B88" s="38" t="s">
        <v>236</v>
      </c>
      <c r="C88" s="85">
        <v>0.51200000000000001</v>
      </c>
      <c r="D88" s="85">
        <v>0.14099999999999999</v>
      </c>
      <c r="E88" s="85">
        <v>0.16400000000000001</v>
      </c>
      <c r="F88" s="85">
        <v>0.252</v>
      </c>
      <c r="G88" s="85">
        <v>0.13</v>
      </c>
      <c r="H88" s="85">
        <v>0.13</v>
      </c>
    </row>
    <row r="89" spans="2:8" x14ac:dyDescent="0.2">
      <c r="B89" s="45" t="s">
        <v>213</v>
      </c>
      <c r="C89" s="88">
        <v>8736</v>
      </c>
      <c r="D89" s="88">
        <v>8254</v>
      </c>
      <c r="E89" s="88">
        <v>6855</v>
      </c>
      <c r="F89" s="88">
        <v>7560</v>
      </c>
      <c r="G89" s="88">
        <v>7030</v>
      </c>
      <c r="H89" s="88">
        <v>5700</v>
      </c>
    </row>
    <row r="90" spans="2:8" x14ac:dyDescent="0.2">
      <c r="B90" s="43" t="s">
        <v>134</v>
      </c>
      <c r="C90" s="103">
        <f>SUM(C88:C89)</f>
        <v>8736.5120000000006</v>
      </c>
      <c r="D90" s="103">
        <f t="shared" ref="D90:H90" si="10">SUM(D88:D89)</f>
        <v>8254.1409999999996</v>
      </c>
      <c r="E90" s="103">
        <f t="shared" si="10"/>
        <v>6855.1639999999998</v>
      </c>
      <c r="F90" s="103">
        <f t="shared" si="10"/>
        <v>7560.2520000000004</v>
      </c>
      <c r="G90" s="103">
        <f t="shared" si="10"/>
        <v>7030.13</v>
      </c>
      <c r="H90" s="103">
        <f t="shared" si="10"/>
        <v>5700.13</v>
      </c>
    </row>
    <row r="91" spans="2:8" x14ac:dyDescent="0.2">
      <c r="C91" s="85"/>
      <c r="D91" s="85"/>
      <c r="E91" s="85"/>
      <c r="F91" s="85"/>
      <c r="G91" s="85"/>
      <c r="H91" s="85"/>
    </row>
    <row r="92" spans="2:8" x14ac:dyDescent="0.2">
      <c r="B92" s="1" t="s">
        <v>237</v>
      </c>
      <c r="C92" s="85"/>
      <c r="D92" s="85"/>
      <c r="E92" s="85"/>
      <c r="F92" s="85"/>
      <c r="G92" s="85"/>
      <c r="H92" s="85"/>
    </row>
    <row r="93" spans="2:8" x14ac:dyDescent="0.2">
      <c r="B93" s="35" t="s">
        <v>209</v>
      </c>
      <c r="C93" s="189">
        <v>11906185</v>
      </c>
      <c r="D93" s="189">
        <v>12859214</v>
      </c>
      <c r="E93" s="189">
        <v>12567791</v>
      </c>
      <c r="F93" s="189">
        <v>12031915</v>
      </c>
      <c r="G93" s="85">
        <v>11402355</v>
      </c>
      <c r="H93" s="85">
        <v>11634773</v>
      </c>
    </row>
    <row r="94" spans="2:8" x14ac:dyDescent="0.2">
      <c r="B94" s="3" t="s">
        <v>238</v>
      </c>
      <c r="C94" s="189"/>
      <c r="D94" s="189"/>
      <c r="E94" s="189"/>
      <c r="F94" s="189"/>
      <c r="G94" s="85"/>
      <c r="H94" s="85"/>
    </row>
    <row r="95" spans="2:8" x14ac:dyDescent="0.2">
      <c r="B95" s="35" t="s">
        <v>239</v>
      </c>
      <c r="C95" s="189">
        <v>628.29399999999998</v>
      </c>
      <c r="D95" s="189">
        <v>745.39300000000003</v>
      </c>
      <c r="E95" s="189">
        <v>830.09500000000003</v>
      </c>
      <c r="F95" s="189">
        <v>803.76900000000001</v>
      </c>
      <c r="G95" s="85">
        <v>737.27</v>
      </c>
      <c r="H95" s="85">
        <v>585.15</v>
      </c>
    </row>
    <row r="96" spans="2:8" x14ac:dyDescent="0.2">
      <c r="B96" s="37" t="s">
        <v>240</v>
      </c>
      <c r="C96" s="88">
        <v>222.24446666666668</v>
      </c>
      <c r="D96" s="88">
        <v>249.03899999999999</v>
      </c>
      <c r="E96" s="88">
        <v>206.93729999999999</v>
      </c>
      <c r="F96" s="88">
        <v>234.56159999999997</v>
      </c>
      <c r="G96" s="88">
        <v>228.2</v>
      </c>
      <c r="H96" s="88">
        <v>236.4</v>
      </c>
    </row>
    <row r="97" spans="2:8" x14ac:dyDescent="0.2">
      <c r="B97" s="51" t="s">
        <v>134</v>
      </c>
      <c r="C97" s="190">
        <f>SUM(C93:C96)</f>
        <v>11907035.538466666</v>
      </c>
      <c r="D97" s="190">
        <f t="shared" ref="D97:H97" si="11">SUM(D93:D96)</f>
        <v>12860208.432</v>
      </c>
      <c r="E97" s="190">
        <f t="shared" si="11"/>
        <v>12568828.032300001</v>
      </c>
      <c r="F97" s="190">
        <f t="shared" si="11"/>
        <v>12032953.330599999</v>
      </c>
      <c r="G97" s="190">
        <f t="shared" si="11"/>
        <v>11403320.469999999</v>
      </c>
      <c r="H97" s="190">
        <f t="shared" si="11"/>
        <v>11635594.550000001</v>
      </c>
    </row>
    <row r="98" spans="2:8" x14ac:dyDescent="0.2">
      <c r="C98" s="85"/>
      <c r="D98" s="85"/>
      <c r="E98" s="85"/>
      <c r="F98" s="85"/>
      <c r="G98" s="85"/>
      <c r="H98" s="85"/>
    </row>
    <row r="99" spans="2:8" x14ac:dyDescent="0.2">
      <c r="B99" s="1" t="s">
        <v>241</v>
      </c>
      <c r="C99" s="85"/>
      <c r="D99" s="85"/>
      <c r="E99" s="85"/>
      <c r="F99" s="85"/>
      <c r="G99" s="85"/>
      <c r="H99" s="85"/>
    </row>
    <row r="100" spans="2:8" x14ac:dyDescent="0.2">
      <c r="B100" s="45" t="s">
        <v>242</v>
      </c>
      <c r="C100" s="88">
        <v>404.25</v>
      </c>
      <c r="D100" s="88">
        <v>469.17700000000002</v>
      </c>
      <c r="E100" s="88">
        <v>375.08499999999998</v>
      </c>
      <c r="F100" s="88">
        <v>363.24200000000002</v>
      </c>
      <c r="G100" s="88">
        <v>304.35000000000002</v>
      </c>
      <c r="H100" s="88">
        <v>298.27999999999997</v>
      </c>
    </row>
    <row r="101" spans="2:8" x14ac:dyDescent="0.2">
      <c r="B101" s="43" t="s">
        <v>134</v>
      </c>
      <c r="C101" s="103">
        <f>SUM(C100)</f>
        <v>404.25</v>
      </c>
      <c r="D101" s="103">
        <f t="shared" ref="D101:H101" si="12">SUM(D100)</f>
        <v>469.17700000000002</v>
      </c>
      <c r="E101" s="103">
        <f t="shared" si="12"/>
        <v>375.08499999999998</v>
      </c>
      <c r="F101" s="103">
        <f t="shared" si="12"/>
        <v>363.24200000000002</v>
      </c>
      <c r="G101" s="103">
        <f t="shared" si="12"/>
        <v>304.35000000000002</v>
      </c>
      <c r="H101" s="103">
        <f t="shared" si="12"/>
        <v>298.27999999999997</v>
      </c>
    </row>
    <row r="102" spans="2:8" x14ac:dyDescent="0.2">
      <c r="B102" s="30"/>
      <c r="C102" s="101"/>
      <c r="D102" s="101"/>
      <c r="E102" s="101"/>
      <c r="F102" s="101"/>
      <c r="G102" s="101"/>
      <c r="H102" s="101"/>
    </row>
    <row r="103" spans="2:8" x14ac:dyDescent="0.2">
      <c r="B103" s="1" t="s">
        <v>243</v>
      </c>
      <c r="C103" s="85"/>
      <c r="D103" s="85"/>
      <c r="E103" s="85"/>
      <c r="F103" s="85"/>
      <c r="G103" s="85"/>
      <c r="H103" s="85"/>
    </row>
    <row r="104" spans="2:8" x14ac:dyDescent="0.2">
      <c r="B104" s="45" t="s">
        <v>218</v>
      </c>
      <c r="C104" s="88">
        <v>51226587.342277661</v>
      </c>
      <c r="D104" s="88">
        <v>59392333.349628165</v>
      </c>
      <c r="E104" s="88">
        <v>51242263.883000001</v>
      </c>
      <c r="F104" s="88">
        <v>51140588.272</v>
      </c>
      <c r="G104" s="88">
        <v>34494540.840000004</v>
      </c>
      <c r="H104" s="88">
        <v>42289123.149999999</v>
      </c>
    </row>
    <row r="105" spans="2:8" x14ac:dyDescent="0.2">
      <c r="B105" s="43" t="s">
        <v>134</v>
      </c>
      <c r="C105" s="103">
        <f>SUM(C104)</f>
        <v>51226587.342277661</v>
      </c>
      <c r="D105" s="103">
        <f t="shared" ref="D105:H105" si="13">SUM(D104)</f>
        <v>59392333.349628165</v>
      </c>
      <c r="E105" s="103">
        <f t="shared" si="13"/>
        <v>51242263.883000001</v>
      </c>
      <c r="F105" s="103">
        <f t="shared" si="13"/>
        <v>51140588.272</v>
      </c>
      <c r="G105" s="103">
        <f t="shared" si="13"/>
        <v>34494540.840000004</v>
      </c>
      <c r="H105" s="103">
        <f t="shared" si="13"/>
        <v>42289123.149999999</v>
      </c>
    </row>
    <row r="106" spans="2:8" x14ac:dyDescent="0.2">
      <c r="C106" s="85"/>
      <c r="D106" s="85"/>
      <c r="E106" s="85"/>
      <c r="F106" s="85"/>
      <c r="G106" s="85"/>
      <c r="H106" s="85"/>
    </row>
    <row r="107" spans="2:8" x14ac:dyDescent="0.2">
      <c r="C107" s="179"/>
      <c r="D107" s="179"/>
      <c r="E107" s="179"/>
      <c r="F107" s="179"/>
      <c r="G107" s="179"/>
      <c r="H107" s="179"/>
    </row>
    <row r="108" spans="2:8" ht="23.25" x14ac:dyDescent="0.35">
      <c r="B108" s="15" t="s">
        <v>59</v>
      </c>
      <c r="C108" s="181"/>
      <c r="D108" s="181"/>
      <c r="E108" s="181"/>
      <c r="F108" s="181"/>
      <c r="G108" s="181"/>
      <c r="H108" s="181"/>
    </row>
    <row r="109" spans="2:8" x14ac:dyDescent="0.2">
      <c r="C109" s="179"/>
      <c r="D109" s="179"/>
      <c r="E109" s="179"/>
      <c r="F109" s="179"/>
      <c r="G109" s="179"/>
      <c r="H109" s="179"/>
    </row>
    <row r="110" spans="2:8" ht="15" x14ac:dyDescent="0.2">
      <c r="B110" s="16" t="s">
        <v>244</v>
      </c>
      <c r="C110" s="181"/>
      <c r="D110" s="181"/>
      <c r="E110" s="181"/>
      <c r="F110" s="181"/>
      <c r="G110" s="181"/>
      <c r="H110" s="181"/>
    </row>
    <row r="111" spans="2:8" x14ac:dyDescent="0.2">
      <c r="B111" s="41" t="s">
        <v>245</v>
      </c>
      <c r="C111" s="123"/>
      <c r="D111" s="123"/>
      <c r="E111" s="123"/>
      <c r="F111" s="123"/>
      <c r="G111" s="123"/>
      <c r="H111" s="123"/>
    </row>
    <row r="112" spans="2:8" x14ac:dyDescent="0.2">
      <c r="B112" s="39" t="s">
        <v>160</v>
      </c>
      <c r="C112" s="191">
        <v>6141519.9100000001</v>
      </c>
      <c r="D112" s="192">
        <v>6190264.4500000002</v>
      </c>
      <c r="E112" s="192">
        <v>5828400.9000000004</v>
      </c>
      <c r="F112" s="192">
        <v>5745816.79</v>
      </c>
      <c r="G112" s="192">
        <v>5309538.95</v>
      </c>
      <c r="H112" s="90" t="s">
        <v>246</v>
      </c>
    </row>
    <row r="113" spans="2:8" x14ac:dyDescent="0.2">
      <c r="B113" s="39" t="s">
        <v>247</v>
      </c>
      <c r="C113" s="192">
        <v>6093991.5499999998</v>
      </c>
      <c r="D113" s="192">
        <v>6190264.4500000002</v>
      </c>
      <c r="E113" s="192">
        <v>5828400.9000000004</v>
      </c>
      <c r="F113" s="192">
        <v>5745816.79</v>
      </c>
      <c r="G113" s="192">
        <v>5309538.95</v>
      </c>
      <c r="H113" s="192" t="s">
        <v>246</v>
      </c>
    </row>
    <row r="114" spans="2:8" x14ac:dyDescent="0.2">
      <c r="B114" s="52" t="s">
        <v>248</v>
      </c>
      <c r="C114" s="193">
        <v>0</v>
      </c>
      <c r="D114" s="193">
        <v>0</v>
      </c>
      <c r="E114" s="193">
        <v>0</v>
      </c>
      <c r="F114" s="193">
        <v>0</v>
      </c>
      <c r="G114" s="193">
        <v>0</v>
      </c>
      <c r="H114" s="193">
        <v>0</v>
      </c>
    </row>
    <row r="115" spans="2:8" x14ac:dyDescent="0.2">
      <c r="B115" s="125"/>
      <c r="C115" s="124"/>
      <c r="D115" s="124"/>
      <c r="E115" s="124"/>
      <c r="F115" s="124"/>
      <c r="G115" s="124"/>
      <c r="H115" s="124"/>
    </row>
    <row r="116" spans="2:8" ht="15" x14ac:dyDescent="0.2">
      <c r="B116" s="16" t="s">
        <v>62</v>
      </c>
      <c r="C116" s="21"/>
      <c r="D116" s="21"/>
      <c r="E116" s="21"/>
      <c r="F116" s="21"/>
      <c r="G116" s="21"/>
      <c r="H116" s="21"/>
    </row>
    <row r="117" spans="2:8" x14ac:dyDescent="0.2">
      <c r="B117" s="1" t="s">
        <v>249</v>
      </c>
      <c r="C117" s="99">
        <f>C113/'Production Data'!C23</f>
        <v>13.472743964449947</v>
      </c>
      <c r="D117" s="99">
        <f>D113/'Production Data'!D23</f>
        <v>12.882213835614158</v>
      </c>
      <c r="E117" s="99">
        <f>E113/'Production Data'!E23</f>
        <v>12.337381090474961</v>
      </c>
      <c r="F117" s="99">
        <f>F113/'Production Data'!F23</f>
        <v>10.549403093317274</v>
      </c>
      <c r="G117" s="99">
        <f>G113/'Production Data'!G23</f>
        <v>9.6355572957120774</v>
      </c>
      <c r="H117" s="99" t="s">
        <v>246</v>
      </c>
    </row>
    <row r="118" spans="2:8" x14ac:dyDescent="0.2">
      <c r="B118" s="8" t="s">
        <v>250</v>
      </c>
      <c r="C118" s="100">
        <f>C113/'Production Data'!C18</f>
        <v>511.5413036178964</v>
      </c>
      <c r="D118" s="100">
        <f>D113/'Production Data'!D18</f>
        <v>481.39547787541801</v>
      </c>
      <c r="E118" s="100">
        <f>E113/'Production Data'!E18</f>
        <v>463.74927593889248</v>
      </c>
      <c r="F118" s="100">
        <f>F113/'Production Data'!F18</f>
        <v>477.54461353058508</v>
      </c>
      <c r="G118" s="100">
        <f>G113/'Production Data'!G18</f>
        <v>459.34241283848087</v>
      </c>
      <c r="H118" s="100" t="s">
        <v>246</v>
      </c>
    </row>
    <row r="120" spans="2:8" ht="15" x14ac:dyDescent="0.2">
      <c r="B120" s="16" t="s">
        <v>251</v>
      </c>
      <c r="C120" s="21"/>
      <c r="D120" s="21"/>
      <c r="E120" s="21"/>
      <c r="F120" s="21"/>
      <c r="G120" s="21"/>
      <c r="H120" s="21"/>
    </row>
    <row r="121" spans="2:8" x14ac:dyDescent="0.2">
      <c r="B121" s="46" t="s">
        <v>247</v>
      </c>
      <c r="C121" s="101"/>
      <c r="D121" s="101"/>
      <c r="E121" s="101"/>
      <c r="F121" s="101"/>
      <c r="G121" s="101"/>
      <c r="H121" s="101"/>
    </row>
    <row r="122" spans="2:8" x14ac:dyDescent="0.2">
      <c r="B122" s="3" t="s">
        <v>252</v>
      </c>
      <c r="C122" s="85">
        <v>99433669</v>
      </c>
      <c r="D122" s="86">
        <v>97346269</v>
      </c>
      <c r="E122" s="87">
        <v>98000853</v>
      </c>
      <c r="F122" s="87">
        <v>93054176</v>
      </c>
      <c r="G122" s="87">
        <v>91165534</v>
      </c>
      <c r="H122" s="85">
        <v>88717326</v>
      </c>
    </row>
    <row r="123" spans="2:8" x14ac:dyDescent="0.2">
      <c r="B123" s="29" t="s">
        <v>253</v>
      </c>
      <c r="C123" s="88">
        <v>56043189</v>
      </c>
      <c r="D123" s="89">
        <v>60751440</v>
      </c>
      <c r="E123" s="89">
        <v>52964392</v>
      </c>
      <c r="F123" s="89">
        <v>55280349</v>
      </c>
      <c r="G123" s="89">
        <v>50332443</v>
      </c>
      <c r="H123" s="88">
        <v>41970152</v>
      </c>
    </row>
    <row r="124" spans="2:8" x14ac:dyDescent="0.2">
      <c r="B124" s="53" t="s">
        <v>134</v>
      </c>
      <c r="C124" s="102">
        <f>SUM(C122:C123)</f>
        <v>155476858</v>
      </c>
      <c r="D124" s="102">
        <f t="shared" ref="D124:H124" si="14">SUM(D122:D123)</f>
        <v>158097709</v>
      </c>
      <c r="E124" s="102">
        <f t="shared" si="14"/>
        <v>150965245</v>
      </c>
      <c r="F124" s="102">
        <f t="shared" si="14"/>
        <v>148334525</v>
      </c>
      <c r="G124" s="102">
        <f t="shared" si="14"/>
        <v>141497977</v>
      </c>
      <c r="H124" s="102">
        <f t="shared" si="14"/>
        <v>130687478</v>
      </c>
    </row>
    <row r="125" spans="2:8" x14ac:dyDescent="0.2">
      <c r="C125" s="101"/>
      <c r="D125" s="101"/>
      <c r="E125" s="101"/>
      <c r="F125" s="101"/>
      <c r="G125" s="101"/>
      <c r="H125" s="101"/>
    </row>
    <row r="126" spans="2:8" x14ac:dyDescent="0.2">
      <c r="B126" s="1" t="s">
        <v>254</v>
      </c>
      <c r="C126" s="85"/>
      <c r="D126" s="85"/>
      <c r="E126" s="85"/>
      <c r="F126" s="85"/>
      <c r="G126" s="85"/>
      <c r="H126" s="85"/>
    </row>
    <row r="127" spans="2:8" x14ac:dyDescent="0.2">
      <c r="B127" s="3" t="s">
        <v>252</v>
      </c>
      <c r="C127" s="85">
        <v>0</v>
      </c>
      <c r="D127" s="85" t="s">
        <v>246</v>
      </c>
      <c r="E127" s="85" t="s">
        <v>246</v>
      </c>
      <c r="F127" s="85" t="s">
        <v>246</v>
      </c>
      <c r="G127" s="85" t="s">
        <v>246</v>
      </c>
      <c r="H127" s="85" t="s">
        <v>246</v>
      </c>
    </row>
    <row r="128" spans="2:8" x14ac:dyDescent="0.2">
      <c r="B128" s="29" t="s">
        <v>253</v>
      </c>
      <c r="C128" s="88">
        <v>1228758</v>
      </c>
      <c r="D128" s="88" t="s">
        <v>246</v>
      </c>
      <c r="E128" s="88" t="s">
        <v>246</v>
      </c>
      <c r="F128" s="88" t="s">
        <v>246</v>
      </c>
      <c r="G128" s="88" t="s">
        <v>246</v>
      </c>
      <c r="H128" s="88" t="s">
        <v>246</v>
      </c>
    </row>
    <row r="129" spans="2:8" x14ac:dyDescent="0.2">
      <c r="B129" s="54" t="s">
        <v>134</v>
      </c>
      <c r="C129" s="102">
        <f>SUM(C127:C128)</f>
        <v>1228758</v>
      </c>
      <c r="D129" s="102">
        <f t="shared" ref="D129:H129" si="15">SUM(D127:D128)</f>
        <v>0</v>
      </c>
      <c r="E129" s="102">
        <f t="shared" si="15"/>
        <v>0</v>
      </c>
      <c r="F129" s="102">
        <f t="shared" si="15"/>
        <v>0</v>
      </c>
      <c r="G129" s="102">
        <f t="shared" si="15"/>
        <v>0</v>
      </c>
      <c r="H129" s="102">
        <f t="shared" si="15"/>
        <v>0</v>
      </c>
    </row>
    <row r="130" spans="2:8" x14ac:dyDescent="0.2">
      <c r="C130" s="85"/>
      <c r="D130" s="85"/>
      <c r="E130" s="85"/>
      <c r="F130" s="85"/>
      <c r="G130" s="85"/>
      <c r="H130" s="85"/>
    </row>
    <row r="131" spans="2:8" x14ac:dyDescent="0.2">
      <c r="B131" s="144" t="s">
        <v>160</v>
      </c>
      <c r="C131" s="85"/>
      <c r="D131" s="85"/>
      <c r="E131" s="85"/>
      <c r="F131" s="85"/>
      <c r="G131" s="85"/>
      <c r="H131" s="85"/>
    </row>
    <row r="132" spans="2:8" x14ac:dyDescent="0.2">
      <c r="B132" s="3" t="s">
        <v>252</v>
      </c>
      <c r="C132" s="85">
        <f>C127+C122</f>
        <v>99433669</v>
      </c>
      <c r="D132" s="85">
        <f>D112</f>
        <v>6190264.4500000002</v>
      </c>
      <c r="E132" s="85">
        <f t="shared" ref="E132:G132" si="16">E112</f>
        <v>5828400.9000000004</v>
      </c>
      <c r="F132" s="85">
        <f t="shared" si="16"/>
        <v>5745816.79</v>
      </c>
      <c r="G132" s="85">
        <f t="shared" si="16"/>
        <v>5309538.95</v>
      </c>
      <c r="H132" s="85">
        <v>88717326</v>
      </c>
    </row>
    <row r="133" spans="2:8" x14ac:dyDescent="0.2">
      <c r="B133" s="29" t="s">
        <v>253</v>
      </c>
      <c r="C133" s="88">
        <f>C128+C123</f>
        <v>57271947</v>
      </c>
      <c r="D133" s="88">
        <f>D113</f>
        <v>6190264.4500000002</v>
      </c>
      <c r="E133" s="88">
        <f t="shared" ref="E133:G133" si="17">E113</f>
        <v>5828400.9000000004</v>
      </c>
      <c r="F133" s="88">
        <f t="shared" si="17"/>
        <v>5745816.79</v>
      </c>
      <c r="G133" s="88">
        <f t="shared" si="17"/>
        <v>5309538.95</v>
      </c>
      <c r="H133" s="88">
        <v>41970152</v>
      </c>
    </row>
    <row r="134" spans="2:8" x14ac:dyDescent="0.2">
      <c r="B134" s="51" t="s">
        <v>134</v>
      </c>
      <c r="C134" s="103">
        <f>SUM(C132:C133)</f>
        <v>156705616</v>
      </c>
      <c r="D134" s="103">
        <f t="shared" ref="D134:H134" si="18">SUM(D132:D133)</f>
        <v>12380528.9</v>
      </c>
      <c r="E134" s="103">
        <f t="shared" si="18"/>
        <v>11656801.800000001</v>
      </c>
      <c r="F134" s="103">
        <f t="shared" si="18"/>
        <v>11491633.58</v>
      </c>
      <c r="G134" s="103">
        <f t="shared" si="18"/>
        <v>10619077.9</v>
      </c>
      <c r="H134" s="103">
        <f t="shared" si="18"/>
        <v>130687478</v>
      </c>
    </row>
    <row r="135" spans="2:8" x14ac:dyDescent="0.2">
      <c r="C135" s="85"/>
      <c r="D135" s="85"/>
      <c r="E135" s="85"/>
      <c r="F135" s="85"/>
      <c r="G135" s="85"/>
      <c r="H135" s="85"/>
    </row>
    <row r="136" spans="2:8" x14ac:dyDescent="0.2">
      <c r="C136" s="85"/>
      <c r="D136" s="85"/>
      <c r="E136" s="85"/>
      <c r="F136" s="85"/>
      <c r="G136" s="85"/>
      <c r="H136" s="85"/>
    </row>
    <row r="137" spans="2:8" ht="23.25" x14ac:dyDescent="0.35">
      <c r="B137" s="15" t="s">
        <v>255</v>
      </c>
      <c r="C137" s="21"/>
      <c r="D137" s="21"/>
      <c r="E137" s="21"/>
      <c r="F137" s="21"/>
      <c r="G137" s="21"/>
      <c r="H137" s="21"/>
    </row>
    <row r="139" spans="2:8" ht="19.5" x14ac:dyDescent="0.35">
      <c r="B139" s="16" t="s">
        <v>256</v>
      </c>
      <c r="C139" s="21"/>
      <c r="D139" s="21"/>
      <c r="E139" s="21"/>
      <c r="F139" s="21"/>
      <c r="G139" s="21"/>
      <c r="H139" s="21"/>
    </row>
    <row r="140" spans="2:8" x14ac:dyDescent="0.2">
      <c r="B140" s="33" t="s">
        <v>257</v>
      </c>
      <c r="C140" s="85">
        <v>438565.3</v>
      </c>
      <c r="D140" s="85">
        <v>435365</v>
      </c>
      <c r="E140" s="85">
        <v>422437.9</v>
      </c>
      <c r="F140" s="85">
        <v>413536.92</v>
      </c>
      <c r="G140" s="85">
        <v>393099.6</v>
      </c>
      <c r="H140" s="85"/>
    </row>
    <row r="141" spans="2:8" x14ac:dyDescent="0.2">
      <c r="B141" s="33" t="s">
        <v>258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/>
    </row>
    <row r="142" spans="2:8" x14ac:dyDescent="0.2">
      <c r="B142" s="53" t="s">
        <v>259</v>
      </c>
      <c r="C142" s="88">
        <f>SUM(C140:C141)</f>
        <v>438565.3</v>
      </c>
      <c r="D142" s="88">
        <f>SUM(D140:D141)</f>
        <v>435365</v>
      </c>
      <c r="E142" s="88">
        <f>SUM(E140:E141)</f>
        <v>422437.9</v>
      </c>
      <c r="F142" s="88">
        <f>SUM(F140:F141)</f>
        <v>413536.92</v>
      </c>
      <c r="G142" s="88">
        <f>SUM(G140:G141)</f>
        <v>393099.6</v>
      </c>
      <c r="H142" s="88"/>
    </row>
    <row r="143" spans="2:8" x14ac:dyDescent="0.2">
      <c r="B143" s="53" t="s">
        <v>260</v>
      </c>
      <c r="C143" s="102">
        <v>441922</v>
      </c>
      <c r="D143" s="102" t="s">
        <v>246</v>
      </c>
      <c r="E143" s="102" t="s">
        <v>246</v>
      </c>
      <c r="F143" s="102" t="s">
        <v>246</v>
      </c>
      <c r="G143" s="102" t="s">
        <v>246</v>
      </c>
      <c r="H143" s="102"/>
    </row>
    <row r="145" spans="2:8" ht="15" x14ac:dyDescent="0.2">
      <c r="B145" s="16" t="s">
        <v>261</v>
      </c>
      <c r="C145" s="21"/>
      <c r="D145" s="21"/>
      <c r="E145" s="21"/>
      <c r="F145" s="21"/>
      <c r="G145" s="21"/>
      <c r="H145" s="21"/>
    </row>
    <row r="146" spans="2:8" x14ac:dyDescent="0.2">
      <c r="B146" s="8" t="s">
        <v>262</v>
      </c>
      <c r="C146" s="100">
        <f>C142/'Production Data'!C18</f>
        <v>36.814009905145639</v>
      </c>
      <c r="D146" s="100">
        <f>D142/'Production Data'!D18</f>
        <v>33.856831790963525</v>
      </c>
      <c r="E146" s="100">
        <f>E142/'Production Data'!E18</f>
        <v>33.612181731381291</v>
      </c>
      <c r="F146" s="100">
        <f>F142/'Production Data'!F18</f>
        <v>34.369757313829787</v>
      </c>
      <c r="G146" s="100">
        <f>G142/'Production Data'!G18</f>
        <v>34.008097586296394</v>
      </c>
      <c r="H146" s="21"/>
    </row>
    <row r="147" spans="2:8" x14ac:dyDescent="0.2">
      <c r="B147" s="8" t="s">
        <v>263</v>
      </c>
      <c r="C147" s="100">
        <f>C143/('Production Data'!C18)</f>
        <v>37.095777721816503</v>
      </c>
      <c r="D147" s="100" t="s">
        <v>246</v>
      </c>
      <c r="E147" s="100" t="s">
        <v>246</v>
      </c>
      <c r="F147" s="100" t="s">
        <v>246</v>
      </c>
      <c r="G147" s="100" t="s">
        <v>246</v>
      </c>
      <c r="H147" s="100"/>
    </row>
    <row r="148" spans="2:8" x14ac:dyDescent="0.2">
      <c r="B148" s="8" t="s">
        <v>264</v>
      </c>
      <c r="C148" s="100">
        <f>C142/'Production Data'!C23</f>
        <v>0.9695907764414573</v>
      </c>
      <c r="D148" s="100">
        <f>D142/'Production Data'!D23</f>
        <v>0.90601380148503308</v>
      </c>
      <c r="E148" s="100">
        <f>E142/'Production Data'!E23</f>
        <v>0.89420365015727599</v>
      </c>
      <c r="F148" s="100">
        <f>F142/'Production Data'!F23</f>
        <v>0.75925979238347729</v>
      </c>
      <c r="G148" s="100">
        <f>G142/'Production Data'!G23</f>
        <v>0.71338279168693153</v>
      </c>
      <c r="H148" s="100"/>
    </row>
    <row r="149" spans="2:8" x14ac:dyDescent="0.2">
      <c r="B149" s="8" t="s">
        <v>265</v>
      </c>
      <c r="C149" s="100">
        <f>C143/'Production Data'!C23</f>
        <v>0.97701185001768664</v>
      </c>
      <c r="D149" s="100" t="s">
        <v>246</v>
      </c>
      <c r="E149" s="100" t="s">
        <v>246</v>
      </c>
      <c r="F149" s="100" t="s">
        <v>246</v>
      </c>
      <c r="G149" s="100" t="s">
        <v>246</v>
      </c>
      <c r="H149" s="100"/>
    </row>
    <row r="151" spans="2:8" x14ac:dyDescent="0.2">
      <c r="B151" s="133"/>
    </row>
    <row r="152" spans="2:8" ht="23.25" x14ac:dyDescent="0.35">
      <c r="B152" s="15" t="s">
        <v>71</v>
      </c>
      <c r="C152" s="21"/>
      <c r="D152" s="21"/>
      <c r="E152" s="21"/>
      <c r="F152" s="21"/>
      <c r="G152" s="21"/>
      <c r="H152" s="21"/>
    </row>
    <row r="154" spans="2:8" ht="15" x14ac:dyDescent="0.2">
      <c r="B154" s="16" t="s">
        <v>266</v>
      </c>
      <c r="C154" s="21"/>
      <c r="D154" s="21"/>
      <c r="E154" s="21"/>
      <c r="F154" s="21"/>
      <c r="G154" s="21"/>
      <c r="H154" s="21"/>
    </row>
    <row r="155" spans="2:8" x14ac:dyDescent="0.2">
      <c r="B155" s="41" t="s">
        <v>267</v>
      </c>
      <c r="C155" s="101">
        <v>2054</v>
      </c>
      <c r="D155" s="101">
        <f>C155-C156</f>
        <v>1734</v>
      </c>
      <c r="E155" s="101">
        <v>1589.11</v>
      </c>
      <c r="F155" s="101" t="s">
        <v>246</v>
      </c>
      <c r="G155" s="101" t="s">
        <v>246</v>
      </c>
      <c r="H155" s="101" t="s">
        <v>246</v>
      </c>
    </row>
    <row r="156" spans="2:8" x14ac:dyDescent="0.2">
      <c r="B156" s="33" t="s">
        <v>268</v>
      </c>
      <c r="C156" s="85">
        <v>320</v>
      </c>
      <c r="D156" s="85">
        <f>D155-E155</f>
        <v>144.8900000000001</v>
      </c>
      <c r="E156" s="85" t="s">
        <v>246</v>
      </c>
      <c r="F156" s="85" t="s">
        <v>246</v>
      </c>
      <c r="G156" s="85" t="s">
        <v>246</v>
      </c>
      <c r="H156" s="85" t="s">
        <v>246</v>
      </c>
    </row>
    <row r="157" spans="2:8" x14ac:dyDescent="0.2">
      <c r="B157" s="33" t="s">
        <v>269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5">
        <v>0</v>
      </c>
    </row>
    <row r="158" spans="2:8" x14ac:dyDescent="0.2">
      <c r="B158" s="55" t="s">
        <v>270</v>
      </c>
      <c r="C158" s="88">
        <v>2054</v>
      </c>
      <c r="D158" s="88">
        <f>D155</f>
        <v>1734</v>
      </c>
      <c r="E158" s="88">
        <f>E155</f>
        <v>1589.11</v>
      </c>
      <c r="F158" s="88">
        <v>0</v>
      </c>
      <c r="G158" s="88">
        <v>0</v>
      </c>
      <c r="H158" s="88">
        <v>0</v>
      </c>
    </row>
    <row r="160" spans="2:8" ht="15" x14ac:dyDescent="0.2">
      <c r="B160" s="16" t="s">
        <v>76</v>
      </c>
      <c r="C160" s="21"/>
      <c r="D160" s="21"/>
      <c r="E160" s="21"/>
      <c r="F160" s="21"/>
      <c r="G160" s="21"/>
      <c r="H160" s="21"/>
    </row>
    <row r="161" spans="2:8" ht="38.25" x14ac:dyDescent="0.2">
      <c r="B161" s="56" t="s">
        <v>271</v>
      </c>
      <c r="C161" s="128"/>
      <c r="D161" s="44"/>
      <c r="E161" s="44"/>
      <c r="F161" s="44"/>
      <c r="G161" s="44"/>
      <c r="H161" s="44"/>
    </row>
    <row r="162" spans="2:8" x14ac:dyDescent="0.2">
      <c r="B162" s="68" t="s">
        <v>247</v>
      </c>
      <c r="C162" s="174">
        <v>3</v>
      </c>
      <c r="D162" s="174">
        <v>3</v>
      </c>
      <c r="E162" s="174">
        <v>3</v>
      </c>
      <c r="F162" s="174">
        <v>3</v>
      </c>
      <c r="G162" s="174">
        <v>3</v>
      </c>
      <c r="H162" s="174">
        <v>3</v>
      </c>
    </row>
    <row r="163" spans="2:8" x14ac:dyDescent="0.2">
      <c r="B163" s="68"/>
      <c r="C163" s="127"/>
      <c r="D163" s="27"/>
      <c r="E163" s="27"/>
      <c r="F163" s="27"/>
      <c r="G163" s="27"/>
      <c r="H163" s="27"/>
    </row>
    <row r="164" spans="2:8" ht="38.25" x14ac:dyDescent="0.2">
      <c r="B164" s="57" t="s">
        <v>272</v>
      </c>
      <c r="C164" s="127"/>
      <c r="D164" s="27"/>
      <c r="E164" s="27"/>
      <c r="F164" s="27"/>
      <c r="G164" s="27"/>
      <c r="H164" s="27"/>
    </row>
    <row r="165" spans="2:8" x14ac:dyDescent="0.2">
      <c r="B165" s="3" t="s">
        <v>247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</row>
    <row r="166" spans="2:8" x14ac:dyDescent="0.2">
      <c r="B166" s="126" t="s">
        <v>162</v>
      </c>
      <c r="C166" s="121">
        <v>1</v>
      </c>
      <c r="D166" s="121">
        <v>1</v>
      </c>
      <c r="E166" s="121">
        <v>1</v>
      </c>
      <c r="F166" s="121">
        <v>1</v>
      </c>
      <c r="G166" s="121">
        <v>1</v>
      </c>
      <c r="H166" s="121">
        <v>1</v>
      </c>
    </row>
    <row r="170" spans="2:8" x14ac:dyDescent="0.2">
      <c r="B170" s="167" t="s">
        <v>273</v>
      </c>
    </row>
    <row r="171" spans="2:8" x14ac:dyDescent="0.2">
      <c r="B171" s="168" t="s">
        <v>274</v>
      </c>
    </row>
    <row r="172" spans="2:8" ht="51" customHeight="1" x14ac:dyDescent="0.2">
      <c r="B172" s="169" t="s">
        <v>275</v>
      </c>
    </row>
    <row r="173" spans="2:8" ht="51" x14ac:dyDescent="0.2">
      <c r="B173" s="169" t="s">
        <v>276</v>
      </c>
    </row>
    <row r="174" spans="2:8" ht="63.75" x14ac:dyDescent="0.2">
      <c r="B174" s="169" t="s">
        <v>277</v>
      </c>
    </row>
    <row r="175" spans="2:8" ht="63.75" x14ac:dyDescent="0.2">
      <c r="B175" s="169" t="s">
        <v>278</v>
      </c>
    </row>
    <row r="176" spans="2:8" ht="51" x14ac:dyDescent="0.2">
      <c r="B176" s="169" t="s">
        <v>279</v>
      </c>
    </row>
  </sheetData>
  <phoneticPr fontId="47" type="noConversion"/>
  <hyperlinks>
    <hyperlink ref="B2" location="Index!A1" display="Return to Index" xr:uid="{84D6FD0B-DB81-4A9A-AE16-E10E03750322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4499-DDFC-4F9A-A911-4D76CE0CECAA}">
  <dimension ref="B1:I17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1" sqref="F21"/>
    </sheetView>
  </sheetViews>
  <sheetFormatPr defaultColWidth="9.140625" defaultRowHeight="12.75" x14ac:dyDescent="0.2"/>
  <cols>
    <col min="1" max="1" width="1.7109375" style="1" customWidth="1"/>
    <col min="2" max="2" width="52" style="1" bestFit="1" customWidth="1"/>
    <col min="3" max="6" width="14" style="24" bestFit="1" customWidth="1"/>
    <col min="7" max="8" width="12.5703125" style="24" customWidth="1"/>
    <col min="9" max="16384" width="9.140625" style="1"/>
  </cols>
  <sheetData>
    <row r="1" spans="2:9" ht="27" x14ac:dyDescent="0.35">
      <c r="B1" s="7" t="s">
        <v>77</v>
      </c>
      <c r="C1" s="21"/>
      <c r="D1" s="21"/>
      <c r="E1" s="21"/>
      <c r="F1" s="21"/>
      <c r="G1" s="21"/>
      <c r="H1" s="21"/>
    </row>
    <row r="2" spans="2:9" ht="15" x14ac:dyDescent="0.2">
      <c r="B2" s="164" t="s">
        <v>127</v>
      </c>
    </row>
    <row r="3" spans="2:9" ht="13.5" thickBot="1" x14ac:dyDescent="0.25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9" ht="13.5" thickTop="1" x14ac:dyDescent="0.2">
      <c r="C4" s="19"/>
      <c r="D4" s="19"/>
      <c r="E4" s="19"/>
      <c r="F4" s="20"/>
      <c r="G4" s="20"/>
      <c r="H4" s="20"/>
    </row>
    <row r="5" spans="2:9" ht="23.25" x14ac:dyDescent="0.35">
      <c r="B5" s="12" t="s">
        <v>280</v>
      </c>
      <c r="C5" s="21"/>
      <c r="D5" s="21"/>
      <c r="E5" s="21"/>
      <c r="F5" s="21"/>
      <c r="G5" s="21"/>
      <c r="H5" s="21"/>
    </row>
    <row r="6" spans="2:9" ht="23.25" x14ac:dyDescent="0.35">
      <c r="B6" s="4"/>
    </row>
    <row r="7" spans="2:9" ht="15" x14ac:dyDescent="0.2">
      <c r="B7" s="63" t="s">
        <v>281</v>
      </c>
      <c r="C7" s="21"/>
      <c r="D7" s="21"/>
      <c r="E7" s="21"/>
      <c r="F7" s="21"/>
      <c r="G7" s="21"/>
      <c r="H7" s="21"/>
    </row>
    <row r="8" spans="2:9" x14ac:dyDescent="0.2">
      <c r="B8" s="57" t="s">
        <v>161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51"/>
    </row>
    <row r="9" spans="2:9" x14ac:dyDescent="0.2">
      <c r="B9" s="115" t="s">
        <v>162</v>
      </c>
      <c r="C9" s="198">
        <v>1</v>
      </c>
      <c r="D9" s="198">
        <v>2</v>
      </c>
      <c r="E9" s="198">
        <v>2</v>
      </c>
      <c r="F9" s="197">
        <v>0</v>
      </c>
      <c r="G9" s="198">
        <v>1</v>
      </c>
      <c r="H9" s="197">
        <v>0</v>
      </c>
      <c r="I9" s="151"/>
    </row>
    <row r="10" spans="2:9" x14ac:dyDescent="0.2">
      <c r="B10" s="115" t="s">
        <v>163</v>
      </c>
      <c r="C10" s="197">
        <v>0</v>
      </c>
      <c r="D10" s="198">
        <v>2</v>
      </c>
      <c r="E10" s="197">
        <v>0</v>
      </c>
      <c r="F10" s="197">
        <v>0</v>
      </c>
      <c r="G10" s="197">
        <v>0</v>
      </c>
      <c r="H10" s="197">
        <v>0</v>
      </c>
      <c r="I10" s="151"/>
    </row>
    <row r="11" spans="2:9" ht="23.25" x14ac:dyDescent="0.35">
      <c r="B11" s="4"/>
      <c r="C11" s="151"/>
      <c r="D11" s="151"/>
      <c r="E11" s="151"/>
      <c r="F11" s="151"/>
      <c r="G11" s="151"/>
      <c r="H11" s="151"/>
      <c r="I11" s="151"/>
    </row>
    <row r="12" spans="2:9" ht="15" x14ac:dyDescent="0.2">
      <c r="B12" s="63" t="s">
        <v>282</v>
      </c>
      <c r="C12" s="199"/>
      <c r="D12" s="199"/>
      <c r="E12" s="199"/>
      <c r="F12" s="199"/>
      <c r="G12" s="199"/>
      <c r="H12" s="199"/>
      <c r="I12" s="151"/>
    </row>
    <row r="13" spans="2:9" x14ac:dyDescent="0.2">
      <c r="B13" s="56" t="s">
        <v>283</v>
      </c>
      <c r="C13" s="207">
        <v>1164</v>
      </c>
      <c r="D13" s="206">
        <v>278</v>
      </c>
      <c r="E13" s="205">
        <v>218</v>
      </c>
      <c r="F13" s="200" t="s">
        <v>246</v>
      </c>
      <c r="G13" s="200" t="s">
        <v>246</v>
      </c>
      <c r="H13" s="200" t="s">
        <v>246</v>
      </c>
      <c r="I13" s="151"/>
    </row>
    <row r="14" spans="2:9" x14ac:dyDescent="0.2">
      <c r="B14" s="57" t="s">
        <v>284</v>
      </c>
      <c r="C14" s="201">
        <v>0.6</v>
      </c>
      <c r="D14" s="202">
        <v>0.3</v>
      </c>
      <c r="E14" s="203" t="s">
        <v>246</v>
      </c>
      <c r="F14" s="203" t="s">
        <v>246</v>
      </c>
      <c r="G14" s="203" t="s">
        <v>246</v>
      </c>
      <c r="H14" s="203" t="s">
        <v>246</v>
      </c>
      <c r="I14" s="151"/>
    </row>
    <row r="15" spans="2:9" x14ac:dyDescent="0.2">
      <c r="B15" s="57" t="s">
        <v>161</v>
      </c>
      <c r="C15" s="204">
        <v>991</v>
      </c>
      <c r="D15" s="204">
        <v>24</v>
      </c>
      <c r="E15" s="197">
        <v>0</v>
      </c>
      <c r="F15" s="203" t="s">
        <v>246</v>
      </c>
      <c r="G15" s="203" t="s">
        <v>246</v>
      </c>
      <c r="H15" s="203" t="s">
        <v>246</v>
      </c>
      <c r="I15" s="151"/>
    </row>
    <row r="16" spans="2:9" x14ac:dyDescent="0.2">
      <c r="B16" s="33" t="s">
        <v>162</v>
      </c>
      <c r="C16" s="204">
        <v>82</v>
      </c>
      <c r="D16" s="204">
        <v>184</v>
      </c>
      <c r="E16" s="204">
        <v>181</v>
      </c>
      <c r="F16" s="203" t="s">
        <v>246</v>
      </c>
      <c r="G16" s="203" t="s">
        <v>246</v>
      </c>
      <c r="H16" s="203" t="s">
        <v>246</v>
      </c>
      <c r="I16" s="151"/>
    </row>
    <row r="17" spans="2:9" x14ac:dyDescent="0.2">
      <c r="B17" s="33" t="s">
        <v>163</v>
      </c>
      <c r="C17" s="204">
        <v>91</v>
      </c>
      <c r="D17" s="204">
        <v>70</v>
      </c>
      <c r="E17" s="204">
        <v>37</v>
      </c>
      <c r="F17" s="203" t="s">
        <v>246</v>
      </c>
      <c r="G17" s="203" t="s">
        <v>246</v>
      </c>
      <c r="H17" s="203" t="s">
        <v>246</v>
      </c>
      <c r="I17" s="151"/>
    </row>
  </sheetData>
  <hyperlinks>
    <hyperlink ref="B2" location="Index!A1" display="Return to Index" xr:uid="{DD9DECBF-B470-493F-AE07-7CDF27EEBCA8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781A-E699-4F55-8440-909C5F303E33}">
  <dimension ref="B1:O115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95" sqref="B95"/>
    </sheetView>
  </sheetViews>
  <sheetFormatPr defaultColWidth="9.140625" defaultRowHeight="12.75" x14ac:dyDescent="0.2"/>
  <cols>
    <col min="1" max="1" width="1.7109375" style="1" customWidth="1"/>
    <col min="2" max="2" width="48.28515625" style="1" customWidth="1"/>
    <col min="3" max="6" width="14" style="24" bestFit="1" customWidth="1"/>
    <col min="7" max="8" width="12.5703125" style="24" customWidth="1"/>
    <col min="9" max="16384" width="9.140625" style="1"/>
  </cols>
  <sheetData>
    <row r="1" spans="2:13" ht="27" x14ac:dyDescent="0.35">
      <c r="B1" s="7" t="s">
        <v>85</v>
      </c>
      <c r="C1" s="21"/>
      <c r="D1" s="21"/>
      <c r="E1" s="21"/>
      <c r="F1" s="21"/>
      <c r="G1" s="21"/>
      <c r="H1" s="21"/>
    </row>
    <row r="2" spans="2:13" ht="15" x14ac:dyDescent="0.2">
      <c r="B2" s="164" t="s">
        <v>127</v>
      </c>
    </row>
    <row r="3" spans="2:13" ht="13.5" thickBot="1" x14ac:dyDescent="0.25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13" ht="13.5" thickTop="1" x14ac:dyDescent="0.2">
      <c r="C4" s="19"/>
      <c r="D4" s="19"/>
      <c r="E4" s="19"/>
      <c r="F4" s="20"/>
      <c r="G4" s="20"/>
      <c r="H4" s="20"/>
    </row>
    <row r="5" spans="2:13" ht="23.25" x14ac:dyDescent="0.35">
      <c r="B5" s="12" t="s">
        <v>87</v>
      </c>
      <c r="C5" s="21"/>
      <c r="D5" s="21"/>
      <c r="E5" s="21"/>
      <c r="F5" s="21"/>
      <c r="G5" s="21"/>
      <c r="H5" s="21"/>
    </row>
    <row r="6" spans="2:13" ht="22.5" customHeight="1" x14ac:dyDescent="0.35">
      <c r="B6" s="4"/>
    </row>
    <row r="7" spans="2:13" ht="15" x14ac:dyDescent="0.2">
      <c r="B7" s="63" t="s">
        <v>285</v>
      </c>
      <c r="C7" s="97"/>
      <c r="D7" s="97"/>
      <c r="E7" s="97"/>
      <c r="F7" s="97"/>
      <c r="G7" s="97"/>
      <c r="H7" s="97"/>
    </row>
    <row r="8" spans="2:13" x14ac:dyDescent="0.2">
      <c r="B8" s="57" t="s">
        <v>286</v>
      </c>
      <c r="C8" s="90">
        <f>SUM(C9:C12)</f>
        <v>26</v>
      </c>
      <c r="D8" s="90">
        <f t="shared" ref="D8:H8" si="0">SUM(D9:D12)</f>
        <v>28</v>
      </c>
      <c r="E8" s="90">
        <f t="shared" si="0"/>
        <v>24</v>
      </c>
      <c r="F8" s="90">
        <f t="shared" si="0"/>
        <v>26</v>
      </c>
      <c r="G8" s="90">
        <f t="shared" si="0"/>
        <v>26</v>
      </c>
      <c r="H8" s="90">
        <f t="shared" si="0"/>
        <v>26</v>
      </c>
    </row>
    <row r="9" spans="2:13" x14ac:dyDescent="0.2">
      <c r="B9" s="68" t="s">
        <v>287</v>
      </c>
      <c r="C9" s="90">
        <v>9</v>
      </c>
      <c r="D9" s="90">
        <v>6</v>
      </c>
      <c r="E9" s="25">
        <v>3</v>
      </c>
      <c r="F9" s="25">
        <v>2</v>
      </c>
      <c r="G9" s="25">
        <v>2</v>
      </c>
      <c r="H9" s="25">
        <v>2</v>
      </c>
    </row>
    <row r="10" spans="2:13" x14ac:dyDescent="0.2">
      <c r="B10" s="68" t="s">
        <v>161</v>
      </c>
      <c r="C10" s="90">
        <v>2</v>
      </c>
      <c r="D10" s="90">
        <v>5</v>
      </c>
      <c r="E10" s="25">
        <v>4</v>
      </c>
      <c r="F10" s="25">
        <v>4</v>
      </c>
      <c r="G10" s="25">
        <v>4</v>
      </c>
      <c r="H10" s="25">
        <v>6</v>
      </c>
    </row>
    <row r="11" spans="2:13" x14ac:dyDescent="0.2">
      <c r="B11" s="68" t="s">
        <v>162</v>
      </c>
      <c r="C11" s="90">
        <v>13</v>
      </c>
      <c r="D11" s="90">
        <v>15</v>
      </c>
      <c r="E11" s="25">
        <v>14</v>
      </c>
      <c r="F11" s="25">
        <v>14</v>
      </c>
      <c r="G11" s="25">
        <v>11</v>
      </c>
      <c r="H11" s="25">
        <v>7</v>
      </c>
      <c r="J11" s="135"/>
      <c r="K11" s="195"/>
      <c r="L11" s="195"/>
      <c r="M11" s="195"/>
    </row>
    <row r="12" spans="2:13" x14ac:dyDescent="0.2">
      <c r="B12" s="69" t="s">
        <v>163</v>
      </c>
      <c r="C12" s="91">
        <v>2</v>
      </c>
      <c r="D12" s="91">
        <v>2</v>
      </c>
      <c r="E12" s="66">
        <v>3</v>
      </c>
      <c r="F12" s="66">
        <v>6</v>
      </c>
      <c r="G12" s="66">
        <v>9</v>
      </c>
      <c r="H12" s="66">
        <v>11</v>
      </c>
    </row>
    <row r="13" spans="2:13" x14ac:dyDescent="0.2">
      <c r="B13" s="57" t="s">
        <v>288</v>
      </c>
      <c r="C13" s="90">
        <v>1683</v>
      </c>
      <c r="D13" s="90">
        <v>1516</v>
      </c>
      <c r="E13" s="25">
        <f t="shared" ref="E13:H13" si="1">SUM(E14:E17)</f>
        <v>1473</v>
      </c>
      <c r="F13" s="25">
        <f t="shared" si="1"/>
        <v>1459</v>
      </c>
      <c r="G13" s="25">
        <f t="shared" si="1"/>
        <v>1475</v>
      </c>
      <c r="H13" s="25">
        <f t="shared" si="1"/>
        <v>1423</v>
      </c>
      <c r="I13" s="134"/>
      <c r="J13" s="134"/>
      <c r="K13" s="134"/>
      <c r="L13" s="134"/>
      <c r="M13" s="134"/>
    </row>
    <row r="14" spans="2:13" x14ac:dyDescent="0.2">
      <c r="B14" s="68" t="s">
        <v>287</v>
      </c>
      <c r="C14" s="90">
        <v>15</v>
      </c>
      <c r="D14" s="90">
        <v>9</v>
      </c>
      <c r="E14" s="25">
        <v>8</v>
      </c>
      <c r="F14" s="25">
        <v>8</v>
      </c>
      <c r="G14" s="25">
        <v>7</v>
      </c>
      <c r="H14" s="25">
        <v>7</v>
      </c>
    </row>
    <row r="15" spans="2:13" x14ac:dyDescent="0.2">
      <c r="B15" s="68" t="s">
        <v>161</v>
      </c>
      <c r="C15" s="90">
        <f>77+1529</f>
        <v>1606</v>
      </c>
      <c r="D15" s="90">
        <f>1371+73</f>
        <v>1444</v>
      </c>
      <c r="E15" s="25">
        <f>1329+72</f>
        <v>1401</v>
      </c>
      <c r="F15" s="25">
        <f>1297+71</f>
        <v>1368</v>
      </c>
      <c r="G15" s="25">
        <f>1264+73</f>
        <v>1337</v>
      </c>
      <c r="H15" s="25">
        <f>1238+76</f>
        <v>1314</v>
      </c>
    </row>
    <row r="16" spans="2:13" x14ac:dyDescent="0.2">
      <c r="B16" s="68" t="s">
        <v>162</v>
      </c>
      <c r="C16" s="90">
        <v>51</v>
      </c>
      <c r="D16" s="90">
        <v>51</v>
      </c>
      <c r="E16" s="25">
        <v>50</v>
      </c>
      <c r="F16" s="25">
        <v>46</v>
      </c>
      <c r="G16" s="25">
        <v>35</v>
      </c>
      <c r="H16" s="25">
        <v>21</v>
      </c>
    </row>
    <row r="17" spans="2:8" x14ac:dyDescent="0.2">
      <c r="B17" s="69" t="s">
        <v>163</v>
      </c>
      <c r="C17" s="91">
        <v>14</v>
      </c>
      <c r="D17" s="91">
        <v>14</v>
      </c>
      <c r="E17" s="66">
        <v>14</v>
      </c>
      <c r="F17" s="66">
        <v>37</v>
      </c>
      <c r="G17" s="66">
        <v>96</v>
      </c>
      <c r="H17" s="66">
        <v>81</v>
      </c>
    </row>
    <row r="18" spans="2:8" x14ac:dyDescent="0.2">
      <c r="B18" s="67" t="s">
        <v>289</v>
      </c>
      <c r="C18" s="94"/>
      <c r="D18" s="94"/>
      <c r="E18" s="94"/>
      <c r="F18" s="94"/>
      <c r="G18" s="94"/>
      <c r="H18" s="94"/>
    </row>
    <row r="19" spans="2:8" x14ac:dyDescent="0.2">
      <c r="B19" s="14" t="s">
        <v>290</v>
      </c>
      <c r="C19" s="95">
        <f t="shared" ref="C19:H19" si="2">C8/C23</f>
        <v>1.5222482435597189E-2</v>
      </c>
      <c r="D19" s="95">
        <f t="shared" si="2"/>
        <v>1.8111254851228976E-2</v>
      </c>
      <c r="E19" s="95">
        <f t="shared" si="2"/>
        <v>1.6032064128256512E-2</v>
      </c>
      <c r="F19" s="95">
        <f t="shared" si="2"/>
        <v>1.7508417508417508E-2</v>
      </c>
      <c r="G19" s="95">
        <f t="shared" si="2"/>
        <v>1.7321785476349102E-2</v>
      </c>
      <c r="H19" s="95">
        <f t="shared" si="2"/>
        <v>1.7943409247757072E-2</v>
      </c>
    </row>
    <row r="20" spans="2:8" x14ac:dyDescent="0.2">
      <c r="B20" s="14" t="s">
        <v>291</v>
      </c>
      <c r="C20" s="95">
        <v>0.33333333333333331</v>
      </c>
      <c r="D20" s="95">
        <v>0.27272727272727271</v>
      </c>
      <c r="E20" s="95">
        <v>0.125</v>
      </c>
      <c r="F20" s="95">
        <v>0</v>
      </c>
      <c r="G20" s="95">
        <v>0</v>
      </c>
      <c r="H20" s="95">
        <v>0</v>
      </c>
    </row>
    <row r="21" spans="2:8" x14ac:dyDescent="0.2">
      <c r="B21" s="14"/>
      <c r="C21" s="96"/>
      <c r="D21" s="96"/>
      <c r="E21" s="96"/>
      <c r="F21" s="96"/>
      <c r="G21" s="96"/>
      <c r="H21" s="96"/>
    </row>
    <row r="22" spans="2:8" ht="15" x14ac:dyDescent="0.2">
      <c r="B22" s="63" t="s">
        <v>292</v>
      </c>
      <c r="C22" s="97"/>
      <c r="D22" s="97"/>
      <c r="E22" s="97"/>
      <c r="F22" s="97"/>
      <c r="G22" s="97"/>
      <c r="H22" s="97"/>
    </row>
    <row r="23" spans="2:8" x14ac:dyDescent="0.2">
      <c r="B23" s="67" t="s">
        <v>293</v>
      </c>
      <c r="C23" s="25">
        <f>SUM(C24:C27)</f>
        <v>1708</v>
      </c>
      <c r="D23" s="90">
        <f t="shared" ref="D23:H23" si="3">SUM(D24:D27)</f>
        <v>1546</v>
      </c>
      <c r="E23" s="25">
        <f t="shared" si="3"/>
        <v>1497</v>
      </c>
      <c r="F23" s="25">
        <f t="shared" si="3"/>
        <v>1485</v>
      </c>
      <c r="G23" s="25">
        <f t="shared" si="3"/>
        <v>1501</v>
      </c>
      <c r="H23" s="25">
        <f t="shared" si="3"/>
        <v>1449</v>
      </c>
    </row>
    <row r="24" spans="2:8" x14ac:dyDescent="0.2">
      <c r="B24" s="14" t="s">
        <v>287</v>
      </c>
      <c r="C24" s="25">
        <v>20</v>
      </c>
      <c r="D24" s="90">
        <v>15</v>
      </c>
      <c r="E24" s="25">
        <v>11</v>
      </c>
      <c r="F24" s="25">
        <v>10</v>
      </c>
      <c r="G24" s="25">
        <v>9</v>
      </c>
      <c r="H24" s="25">
        <v>9</v>
      </c>
    </row>
    <row r="25" spans="2:8" x14ac:dyDescent="0.2">
      <c r="B25" s="14" t="s">
        <v>161</v>
      </c>
      <c r="C25" s="25">
        <f>78+1530</f>
        <v>1608</v>
      </c>
      <c r="D25" s="90">
        <v>1449</v>
      </c>
      <c r="E25" s="25">
        <v>1405</v>
      </c>
      <c r="F25" s="25">
        <v>1372</v>
      </c>
      <c r="G25" s="25">
        <v>1341</v>
      </c>
      <c r="H25" s="25">
        <v>1320</v>
      </c>
    </row>
    <row r="26" spans="2:8" x14ac:dyDescent="0.2">
      <c r="B26" s="14" t="s">
        <v>162</v>
      </c>
      <c r="C26" s="25">
        <v>64</v>
      </c>
      <c r="D26" s="90">
        <v>66</v>
      </c>
      <c r="E26" s="25">
        <v>64</v>
      </c>
      <c r="F26" s="25">
        <v>60</v>
      </c>
      <c r="G26" s="25">
        <v>46</v>
      </c>
      <c r="H26" s="25">
        <v>28</v>
      </c>
    </row>
    <row r="27" spans="2:8" x14ac:dyDescent="0.2">
      <c r="B27" s="62" t="s">
        <v>163</v>
      </c>
      <c r="C27" s="66">
        <v>16</v>
      </c>
      <c r="D27" s="91">
        <v>16</v>
      </c>
      <c r="E27" s="66">
        <f>E17+E12</f>
        <v>17</v>
      </c>
      <c r="F27" s="66">
        <f>F17+F12</f>
        <v>43</v>
      </c>
      <c r="G27" s="66">
        <f>G17+G12</f>
        <v>105</v>
      </c>
      <c r="H27" s="66">
        <f>H17+H12</f>
        <v>92</v>
      </c>
    </row>
    <row r="28" spans="2:8" x14ac:dyDescent="0.2">
      <c r="B28" s="60" t="s">
        <v>294</v>
      </c>
      <c r="C28" s="25">
        <f>SUM(C29:C32)</f>
        <v>262</v>
      </c>
      <c r="D28" s="25">
        <f t="shared" ref="D28:H28" si="4">SUM(D29:D32)</f>
        <v>170</v>
      </c>
      <c r="E28" s="25">
        <f t="shared" si="4"/>
        <v>134</v>
      </c>
      <c r="F28" s="25">
        <f t="shared" si="4"/>
        <v>147</v>
      </c>
      <c r="G28" s="25">
        <f t="shared" si="4"/>
        <v>133</v>
      </c>
      <c r="H28" s="25">
        <f t="shared" si="4"/>
        <v>220</v>
      </c>
    </row>
    <row r="29" spans="2:8" x14ac:dyDescent="0.2">
      <c r="B29" s="14" t="s">
        <v>287</v>
      </c>
      <c r="C29" s="25">
        <v>8</v>
      </c>
      <c r="D29" s="25">
        <v>5</v>
      </c>
      <c r="E29" s="25">
        <v>2</v>
      </c>
      <c r="F29" s="25">
        <v>3</v>
      </c>
      <c r="G29" s="25">
        <v>2</v>
      </c>
      <c r="H29" s="25">
        <v>0</v>
      </c>
    </row>
    <row r="30" spans="2:8" x14ac:dyDescent="0.2">
      <c r="B30" s="14" t="s">
        <v>161</v>
      </c>
      <c r="C30" s="25">
        <v>251</v>
      </c>
      <c r="D30" s="25">
        <v>158</v>
      </c>
      <c r="E30" s="25">
        <v>122</v>
      </c>
      <c r="F30" s="25">
        <v>125</v>
      </c>
      <c r="G30" s="25">
        <v>98</v>
      </c>
      <c r="H30" s="25">
        <v>145</v>
      </c>
    </row>
    <row r="31" spans="2:8" x14ac:dyDescent="0.2">
      <c r="B31" s="14" t="s">
        <v>162</v>
      </c>
      <c r="C31" s="25">
        <v>3</v>
      </c>
      <c r="D31" s="25">
        <v>7</v>
      </c>
      <c r="E31" s="25">
        <v>10</v>
      </c>
      <c r="F31" s="25">
        <v>19</v>
      </c>
      <c r="G31" s="25">
        <v>20</v>
      </c>
      <c r="H31" s="25">
        <v>24</v>
      </c>
    </row>
    <row r="32" spans="2:8" x14ac:dyDescent="0.2">
      <c r="B32" s="62" t="s">
        <v>163</v>
      </c>
      <c r="C32" s="66">
        <v>0</v>
      </c>
      <c r="D32" s="66">
        <v>0</v>
      </c>
      <c r="E32" s="66">
        <v>0</v>
      </c>
      <c r="F32" s="66">
        <v>0</v>
      </c>
      <c r="G32" s="66">
        <v>13</v>
      </c>
      <c r="H32" s="66">
        <v>51</v>
      </c>
    </row>
    <row r="33" spans="2:15" x14ac:dyDescent="0.2">
      <c r="B33" s="57" t="s">
        <v>295</v>
      </c>
      <c r="C33" s="25"/>
      <c r="D33" s="25"/>
      <c r="E33" s="25"/>
      <c r="F33" s="25"/>
      <c r="G33" s="25"/>
      <c r="H33" s="25"/>
    </row>
    <row r="34" spans="2:15" x14ac:dyDescent="0.2">
      <c r="B34" s="14" t="s">
        <v>287</v>
      </c>
      <c r="C34" s="139">
        <v>0.1</v>
      </c>
      <c r="D34" s="139">
        <v>6.7000000000000004E-2</v>
      </c>
      <c r="E34" s="139">
        <v>9.0999999999999998E-2</v>
      </c>
      <c r="F34" s="139">
        <v>0.2</v>
      </c>
      <c r="G34" s="139">
        <v>0.222</v>
      </c>
      <c r="H34" s="139">
        <v>0.111</v>
      </c>
      <c r="J34" s="129"/>
      <c r="K34" s="129"/>
      <c r="L34" s="129"/>
      <c r="M34" s="129"/>
      <c r="N34" s="129"/>
      <c r="O34" s="129"/>
    </row>
    <row r="35" spans="2:15" x14ac:dyDescent="0.2">
      <c r="B35" s="14" t="s">
        <v>161</v>
      </c>
      <c r="C35" s="139">
        <v>4.9000000000000002E-2</v>
      </c>
      <c r="D35" s="139">
        <v>7.8E-2</v>
      </c>
      <c r="E35" s="139">
        <v>6.5000000000000002E-2</v>
      </c>
      <c r="F35" s="139">
        <v>6.9000000000000006E-2</v>
      </c>
      <c r="G35" s="139">
        <v>5.7000000000000002E-2</v>
      </c>
      <c r="H35" s="139">
        <v>0.09</v>
      </c>
      <c r="J35" s="129"/>
      <c r="K35" s="129"/>
      <c r="L35" s="129"/>
      <c r="M35" s="129"/>
      <c r="N35" s="129"/>
      <c r="O35" s="129"/>
    </row>
    <row r="36" spans="2:15" x14ac:dyDescent="0.2">
      <c r="B36" s="14" t="s">
        <v>162</v>
      </c>
      <c r="C36" s="139">
        <v>0.03</v>
      </c>
      <c r="D36" s="139">
        <v>0.08</v>
      </c>
      <c r="E36" s="139">
        <v>0.08</v>
      </c>
      <c r="F36" s="139">
        <v>0.1</v>
      </c>
      <c r="G36" s="139">
        <v>0.11</v>
      </c>
      <c r="H36" s="139">
        <v>7.0000000000000007E-2</v>
      </c>
      <c r="J36" s="129"/>
      <c r="K36" s="129"/>
      <c r="L36" s="129"/>
      <c r="M36" s="129"/>
      <c r="N36" s="129"/>
      <c r="O36" s="129"/>
    </row>
    <row r="37" spans="2:15" x14ac:dyDescent="0.2">
      <c r="B37" s="14" t="s">
        <v>163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</row>
    <row r="38" spans="2:15" x14ac:dyDescent="0.2">
      <c r="B38" s="60"/>
      <c r="C38" s="96"/>
      <c r="D38" s="96"/>
      <c r="E38" s="96"/>
      <c r="F38" s="96"/>
      <c r="G38" s="96"/>
      <c r="H38" s="96"/>
    </row>
    <row r="39" spans="2:15" ht="30" x14ac:dyDescent="0.2">
      <c r="B39" s="63" t="s">
        <v>352</v>
      </c>
      <c r="C39" s="97"/>
      <c r="D39" s="97"/>
      <c r="E39" s="97"/>
      <c r="F39" s="97"/>
      <c r="G39" s="97"/>
      <c r="H39" s="97"/>
    </row>
    <row r="40" spans="2:15" x14ac:dyDescent="0.2">
      <c r="B40" s="67" t="s">
        <v>161</v>
      </c>
      <c r="C40" s="94"/>
      <c r="D40" s="94"/>
      <c r="E40" s="94"/>
      <c r="F40" s="94"/>
      <c r="G40" s="94"/>
      <c r="H40" s="94"/>
    </row>
    <row r="41" spans="2:15" ht="14.25" x14ac:dyDescent="0.2">
      <c r="B41" s="14" t="s">
        <v>296</v>
      </c>
      <c r="C41" s="95">
        <v>0.65</v>
      </c>
      <c r="D41" s="95">
        <v>0.47</v>
      </c>
      <c r="E41" s="95">
        <v>0.52</v>
      </c>
      <c r="F41" s="95">
        <v>0.61</v>
      </c>
      <c r="G41" s="95">
        <v>0.70499999999999996</v>
      </c>
      <c r="H41" s="95">
        <v>0.64300000000000002</v>
      </c>
    </row>
    <row r="42" spans="2:15" ht="14.25" x14ac:dyDescent="0.2">
      <c r="B42" s="14" t="s">
        <v>297</v>
      </c>
      <c r="C42" s="95">
        <v>0.65</v>
      </c>
      <c r="D42" s="95">
        <v>0.65200000000000002</v>
      </c>
      <c r="E42" s="95">
        <v>0.626</v>
      </c>
      <c r="F42" s="95">
        <v>0.627</v>
      </c>
      <c r="G42" s="95">
        <v>0.58899999999999997</v>
      </c>
      <c r="H42" s="95">
        <v>0.57699999999999996</v>
      </c>
    </row>
    <row r="43" spans="2:15" x14ac:dyDescent="0.2">
      <c r="B43" s="62" t="s">
        <v>87</v>
      </c>
      <c r="C43" s="95">
        <v>0.95099999999999996</v>
      </c>
      <c r="D43" s="95">
        <v>0.94799999999999995</v>
      </c>
      <c r="E43" s="95">
        <v>0.94799999999999995</v>
      </c>
      <c r="F43" s="95">
        <v>0.94799999999999995</v>
      </c>
      <c r="G43" s="95">
        <v>0.94599999999999995</v>
      </c>
      <c r="H43" s="95">
        <v>0.94199999999999995</v>
      </c>
    </row>
    <row r="44" spans="2:15" x14ac:dyDescent="0.2">
      <c r="B44" s="67" t="s">
        <v>162</v>
      </c>
      <c r="C44" s="94"/>
      <c r="D44" s="94"/>
      <c r="E44" s="94"/>
      <c r="F44" s="94"/>
      <c r="G44" s="94"/>
      <c r="H44" s="94"/>
    </row>
    <row r="45" spans="2:15" ht="14.25" x14ac:dyDescent="0.2">
      <c r="B45" s="14" t="s">
        <v>296</v>
      </c>
      <c r="C45" s="95">
        <f>2/5</f>
        <v>0.4</v>
      </c>
      <c r="D45" s="95">
        <f>2/4</f>
        <v>0.5</v>
      </c>
      <c r="E45" s="95">
        <f>2/5</f>
        <v>0.4</v>
      </c>
      <c r="F45" s="95">
        <f>2/5</f>
        <v>0.4</v>
      </c>
      <c r="G45" s="95">
        <f>2/4</f>
        <v>0.5</v>
      </c>
      <c r="H45" s="95">
        <f>2/3</f>
        <v>0.66666666666666663</v>
      </c>
    </row>
    <row r="46" spans="2:15" ht="14.25" x14ac:dyDescent="0.2">
      <c r="B46" s="14" t="s">
        <v>297</v>
      </c>
      <c r="C46" s="95">
        <f>8/9</f>
        <v>0.88888888888888884</v>
      </c>
      <c r="D46" s="95">
        <f>8/9</f>
        <v>0.88888888888888884</v>
      </c>
      <c r="E46" s="95">
        <f>7/7</f>
        <v>1</v>
      </c>
      <c r="F46" s="95">
        <f>7/8</f>
        <v>0.875</v>
      </c>
      <c r="G46" s="95">
        <f>8/8</f>
        <v>1</v>
      </c>
      <c r="H46" s="95">
        <f>6/6</f>
        <v>1</v>
      </c>
    </row>
    <row r="47" spans="2:15" x14ac:dyDescent="0.2">
      <c r="B47" s="62" t="s">
        <v>87</v>
      </c>
      <c r="C47" s="95">
        <v>0.96</v>
      </c>
      <c r="D47" s="95">
        <v>0.94339622641509435</v>
      </c>
      <c r="E47" s="95">
        <v>0.96153846153846156</v>
      </c>
      <c r="F47" s="95">
        <v>0.97872340425531912</v>
      </c>
      <c r="G47" s="95">
        <v>0.97058823529411764</v>
      </c>
      <c r="H47" s="95">
        <v>1</v>
      </c>
    </row>
    <row r="48" spans="2:15" x14ac:dyDescent="0.2">
      <c r="B48" s="67" t="s">
        <v>163</v>
      </c>
      <c r="C48" s="94"/>
      <c r="D48" s="94"/>
      <c r="E48" s="94"/>
      <c r="F48" s="94"/>
      <c r="G48" s="94"/>
      <c r="H48" s="94"/>
    </row>
    <row r="49" spans="2:8" ht="14.25" x14ac:dyDescent="0.2">
      <c r="B49" s="14" t="s">
        <v>296</v>
      </c>
      <c r="C49" s="95">
        <f>4/5</f>
        <v>0.8</v>
      </c>
      <c r="D49" s="95">
        <f>4/5</f>
        <v>0.8</v>
      </c>
      <c r="E49" s="95">
        <f>4/6</f>
        <v>0.66666666666666663</v>
      </c>
      <c r="F49" s="95">
        <f>4/7</f>
        <v>0.5714285714285714</v>
      </c>
      <c r="G49" s="95">
        <f>2/5</f>
        <v>0.4</v>
      </c>
      <c r="H49" s="95">
        <f>2/4</f>
        <v>0.5</v>
      </c>
    </row>
    <row r="50" spans="2:8" ht="14.25" x14ac:dyDescent="0.2">
      <c r="B50" s="14" t="s">
        <v>297</v>
      </c>
      <c r="C50" s="95">
        <f>5/6</f>
        <v>0.83333333333333337</v>
      </c>
      <c r="D50" s="95">
        <f>5/6</f>
        <v>0.83333333333333337</v>
      </c>
      <c r="E50" s="95">
        <f>6/7</f>
        <v>0.8571428571428571</v>
      </c>
      <c r="F50" s="95">
        <f>8/14</f>
        <v>0.5714285714285714</v>
      </c>
      <c r="G50" s="95">
        <f>29/32</f>
        <v>0.90625</v>
      </c>
      <c r="H50" s="95">
        <f>29/32</f>
        <v>0.90625</v>
      </c>
    </row>
    <row r="51" spans="2:8" x14ac:dyDescent="0.2">
      <c r="B51" s="14" t="s">
        <v>87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</row>
    <row r="52" spans="2:8" x14ac:dyDescent="0.2">
      <c r="B52" s="14"/>
      <c r="C52" s="96"/>
      <c r="D52" s="96"/>
      <c r="E52" s="96"/>
      <c r="F52" s="96"/>
      <c r="G52" s="96"/>
      <c r="H52" s="96"/>
    </row>
    <row r="53" spans="2:8" ht="15" x14ac:dyDescent="0.2">
      <c r="B53" s="63" t="s">
        <v>298</v>
      </c>
      <c r="C53" s="97"/>
      <c r="D53" s="97"/>
      <c r="E53" s="97"/>
      <c r="F53" s="97"/>
      <c r="G53" s="97"/>
      <c r="H53" s="97"/>
    </row>
    <row r="54" spans="2:8" x14ac:dyDescent="0.2">
      <c r="B54" s="67" t="s">
        <v>161</v>
      </c>
      <c r="C54" s="94"/>
      <c r="D54" s="94"/>
      <c r="E54" s="94"/>
      <c r="F54" s="94"/>
      <c r="G54" s="94"/>
      <c r="H54" s="94"/>
    </row>
    <row r="55" spans="2:8" x14ac:dyDescent="0.2">
      <c r="B55" s="14" t="s">
        <v>299</v>
      </c>
      <c r="C55" s="90">
        <f>78+1530</f>
        <v>1608</v>
      </c>
      <c r="D55" s="90">
        <v>1449</v>
      </c>
      <c r="E55" s="90">
        <v>1405</v>
      </c>
      <c r="F55" s="90">
        <v>1372</v>
      </c>
      <c r="G55" s="90">
        <v>1341</v>
      </c>
      <c r="H55" s="90">
        <v>1320</v>
      </c>
    </row>
    <row r="56" spans="2:8" x14ac:dyDescent="0.2">
      <c r="B56" s="14" t="s">
        <v>300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</row>
    <row r="57" spans="2:8" x14ac:dyDescent="0.2">
      <c r="B57" s="60" t="s">
        <v>162</v>
      </c>
      <c r="C57" s="96"/>
      <c r="D57" s="96"/>
      <c r="E57" s="96"/>
      <c r="F57" s="96"/>
      <c r="G57" s="96"/>
      <c r="H57" s="96"/>
    </row>
    <row r="58" spans="2:8" x14ac:dyDescent="0.2">
      <c r="B58" s="14" t="s">
        <v>299</v>
      </c>
      <c r="C58" s="136">
        <v>58</v>
      </c>
      <c r="D58" s="25">
        <v>54</v>
      </c>
      <c r="E58" s="25">
        <v>41</v>
      </c>
      <c r="F58" s="25">
        <v>26</v>
      </c>
      <c r="G58" s="25">
        <v>3</v>
      </c>
      <c r="H58" s="25">
        <v>0</v>
      </c>
    </row>
    <row r="59" spans="2:8" x14ac:dyDescent="0.2">
      <c r="B59" s="14" t="s">
        <v>300</v>
      </c>
      <c r="C59" s="136">
        <v>6</v>
      </c>
      <c r="D59" s="25">
        <v>12</v>
      </c>
      <c r="E59" s="25">
        <v>23</v>
      </c>
      <c r="F59" s="25">
        <v>34</v>
      </c>
      <c r="G59" s="25">
        <v>43</v>
      </c>
      <c r="H59" s="25">
        <v>28</v>
      </c>
    </row>
    <row r="60" spans="2:8" x14ac:dyDescent="0.2">
      <c r="B60" s="1" t="s">
        <v>163</v>
      </c>
      <c r="C60" s="137"/>
      <c r="D60" s="96"/>
      <c r="E60" s="96"/>
      <c r="F60" s="96"/>
      <c r="G60" s="96"/>
      <c r="H60" s="96"/>
    </row>
    <row r="61" spans="2:8" x14ac:dyDescent="0.2">
      <c r="B61" s="14" t="s">
        <v>299</v>
      </c>
      <c r="C61" s="25">
        <v>15</v>
      </c>
      <c r="D61" s="25">
        <v>15</v>
      </c>
      <c r="E61" s="25">
        <v>16</v>
      </c>
      <c r="F61" s="25">
        <v>16</v>
      </c>
      <c r="G61" s="25">
        <v>20</v>
      </c>
      <c r="H61" s="25">
        <v>20</v>
      </c>
    </row>
    <row r="62" spans="2:8" x14ac:dyDescent="0.2">
      <c r="B62" s="14" t="s">
        <v>300</v>
      </c>
      <c r="C62" s="25">
        <v>1</v>
      </c>
      <c r="D62" s="25">
        <v>1</v>
      </c>
      <c r="E62" s="25">
        <v>1</v>
      </c>
      <c r="F62" s="25">
        <v>27</v>
      </c>
      <c r="G62" s="25">
        <v>85</v>
      </c>
      <c r="H62" s="25">
        <v>72</v>
      </c>
    </row>
    <row r="63" spans="2:8" x14ac:dyDescent="0.2">
      <c r="B63" s="14"/>
      <c r="C63" s="25"/>
      <c r="D63" s="25"/>
      <c r="E63" s="25"/>
      <c r="F63" s="25"/>
      <c r="G63" s="25"/>
      <c r="H63" s="25"/>
    </row>
    <row r="64" spans="2:8" ht="23.25" x14ac:dyDescent="0.35">
      <c r="B64" s="12" t="s">
        <v>301</v>
      </c>
      <c r="C64" s="21"/>
      <c r="D64" s="21"/>
      <c r="E64" s="21"/>
      <c r="F64" s="21"/>
      <c r="G64" s="21"/>
      <c r="H64" s="21"/>
    </row>
    <row r="65" spans="2:8" x14ac:dyDescent="0.2">
      <c r="B65" s="14"/>
      <c r="C65" s="25"/>
      <c r="D65" s="25"/>
      <c r="E65" s="25"/>
      <c r="F65" s="25"/>
      <c r="G65" s="25"/>
      <c r="H65" s="25"/>
    </row>
    <row r="66" spans="2:8" ht="15" x14ac:dyDescent="0.2">
      <c r="B66" s="63" t="s">
        <v>302</v>
      </c>
      <c r="C66" s="63"/>
      <c r="D66" s="63"/>
      <c r="E66" s="63"/>
      <c r="F66" s="63"/>
      <c r="G66" s="63"/>
      <c r="H66" s="63"/>
    </row>
    <row r="67" spans="2:8" x14ac:dyDescent="0.2">
      <c r="B67" s="30" t="s">
        <v>161</v>
      </c>
      <c r="C67" s="25">
        <v>1</v>
      </c>
      <c r="D67" s="25">
        <v>6</v>
      </c>
      <c r="E67" s="25">
        <v>0</v>
      </c>
      <c r="F67" s="25">
        <v>0</v>
      </c>
      <c r="G67" s="25">
        <v>0</v>
      </c>
      <c r="H67" s="25">
        <v>0</v>
      </c>
    </row>
    <row r="68" spans="2:8" x14ac:dyDescent="0.2">
      <c r="B68" s="57" t="s">
        <v>162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</row>
    <row r="69" spans="2:8" x14ac:dyDescent="0.2">
      <c r="B69" s="1" t="s">
        <v>163</v>
      </c>
      <c r="C69" s="136">
        <v>0</v>
      </c>
      <c r="D69" s="136">
        <v>0</v>
      </c>
      <c r="E69" s="136">
        <v>0</v>
      </c>
      <c r="F69" s="136">
        <v>3</v>
      </c>
      <c r="G69" s="136">
        <v>3</v>
      </c>
      <c r="H69" s="136">
        <v>1</v>
      </c>
    </row>
    <row r="70" spans="2:8" x14ac:dyDescent="0.2">
      <c r="C70" s="25"/>
      <c r="D70" s="25"/>
      <c r="E70" s="25"/>
      <c r="F70" s="25"/>
      <c r="G70" s="25"/>
      <c r="H70" s="25"/>
    </row>
    <row r="71" spans="2:8" ht="15" x14ac:dyDescent="0.2">
      <c r="B71" s="63" t="s">
        <v>303</v>
      </c>
      <c r="C71" s="63"/>
      <c r="D71" s="63"/>
      <c r="E71" s="63"/>
      <c r="F71" s="63"/>
      <c r="G71" s="63"/>
      <c r="H71" s="63"/>
    </row>
    <row r="72" spans="2:8" x14ac:dyDescent="0.2">
      <c r="B72" s="30" t="s">
        <v>161</v>
      </c>
      <c r="C72" s="25">
        <v>2</v>
      </c>
      <c r="D72" s="25">
        <v>120</v>
      </c>
      <c r="E72" s="25">
        <v>0</v>
      </c>
      <c r="F72" s="25">
        <v>0</v>
      </c>
      <c r="G72" s="25">
        <v>0</v>
      </c>
      <c r="H72" s="25">
        <v>0</v>
      </c>
    </row>
    <row r="73" spans="2:8" x14ac:dyDescent="0.2">
      <c r="B73" s="57" t="s">
        <v>162</v>
      </c>
      <c r="C73" s="136">
        <v>0</v>
      </c>
      <c r="D73" s="136">
        <v>0</v>
      </c>
      <c r="E73" s="25">
        <v>0</v>
      </c>
      <c r="F73" s="25" t="s">
        <v>246</v>
      </c>
      <c r="G73" s="25" t="s">
        <v>246</v>
      </c>
      <c r="H73" s="25" t="s">
        <v>246</v>
      </c>
    </row>
    <row r="74" spans="2:8" x14ac:dyDescent="0.2">
      <c r="B74" s="1" t="s">
        <v>163</v>
      </c>
      <c r="C74" s="25">
        <v>0</v>
      </c>
      <c r="D74" s="25">
        <v>0</v>
      </c>
      <c r="E74" s="25">
        <v>0</v>
      </c>
      <c r="F74" s="96" t="s">
        <v>246</v>
      </c>
      <c r="G74" s="96" t="s">
        <v>246</v>
      </c>
      <c r="H74" s="96" t="s">
        <v>246</v>
      </c>
    </row>
    <row r="75" spans="2:8" x14ac:dyDescent="0.2">
      <c r="C75" s="96"/>
      <c r="D75" s="96"/>
      <c r="E75" s="96"/>
      <c r="F75" s="96"/>
      <c r="G75" s="96"/>
      <c r="H75" s="96"/>
    </row>
    <row r="76" spans="2:8" x14ac:dyDescent="0.2">
      <c r="C76" s="96"/>
      <c r="D76" s="96"/>
      <c r="E76" s="96"/>
      <c r="F76" s="96"/>
      <c r="G76" s="96"/>
      <c r="H76" s="96"/>
    </row>
    <row r="77" spans="2:8" ht="23.25" x14ac:dyDescent="0.35">
      <c r="B77" s="12" t="s">
        <v>102</v>
      </c>
      <c r="C77" s="21"/>
      <c r="D77" s="21"/>
      <c r="E77" s="21"/>
      <c r="F77" s="21"/>
      <c r="G77" s="21"/>
      <c r="H77" s="21"/>
    </row>
    <row r="78" spans="2:8" ht="23.25" x14ac:dyDescent="0.35">
      <c r="B78" s="4"/>
    </row>
    <row r="79" spans="2:8" ht="30" x14ac:dyDescent="0.2">
      <c r="B79" s="63" t="s">
        <v>304</v>
      </c>
      <c r="C79" s="21"/>
      <c r="D79" s="21"/>
      <c r="E79" s="21"/>
      <c r="F79" s="21"/>
      <c r="G79" s="21"/>
      <c r="H79" s="21"/>
    </row>
    <row r="80" spans="2:8" x14ac:dyDescent="0.2">
      <c r="B80" s="30" t="s">
        <v>161</v>
      </c>
      <c r="C80" s="136">
        <v>0</v>
      </c>
      <c r="D80" s="136">
        <v>0</v>
      </c>
      <c r="E80" s="136">
        <v>0</v>
      </c>
      <c r="F80" s="136">
        <v>0</v>
      </c>
      <c r="G80" s="25">
        <v>0</v>
      </c>
      <c r="H80" s="25">
        <v>0</v>
      </c>
    </row>
    <row r="81" spans="2:8" x14ac:dyDescent="0.2">
      <c r="B81" s="57" t="s">
        <v>162</v>
      </c>
      <c r="C81" s="136">
        <v>0</v>
      </c>
      <c r="D81" s="136">
        <v>0</v>
      </c>
      <c r="E81" s="136">
        <v>0</v>
      </c>
      <c r="F81" s="136">
        <v>0</v>
      </c>
      <c r="G81" s="25">
        <v>0</v>
      </c>
      <c r="H81" s="25">
        <v>0</v>
      </c>
    </row>
    <row r="82" spans="2:8" x14ac:dyDescent="0.2">
      <c r="B82" s="1" t="s">
        <v>163</v>
      </c>
      <c r="C82" s="136">
        <v>0</v>
      </c>
      <c r="D82" s="136">
        <v>0</v>
      </c>
      <c r="E82" s="136">
        <v>0</v>
      </c>
      <c r="F82" s="136">
        <v>0</v>
      </c>
      <c r="G82" s="25">
        <v>0</v>
      </c>
      <c r="H82" s="25">
        <v>0</v>
      </c>
    </row>
    <row r="84" spans="2:8" ht="15" x14ac:dyDescent="0.2">
      <c r="B84" s="63" t="s">
        <v>305</v>
      </c>
      <c r="C84" s="21"/>
      <c r="D84" s="21"/>
      <c r="E84" s="21"/>
      <c r="F84" s="21"/>
      <c r="G84" s="21"/>
      <c r="H84" s="21"/>
    </row>
    <row r="85" spans="2:8" x14ac:dyDescent="0.2">
      <c r="B85" s="1" t="s">
        <v>161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  <c r="H85" s="25">
        <v>1</v>
      </c>
    </row>
    <row r="86" spans="2:8" x14ac:dyDescent="0.2">
      <c r="B86" s="57" t="s">
        <v>162</v>
      </c>
      <c r="C86" s="136">
        <v>0</v>
      </c>
      <c r="D86" s="136">
        <v>0</v>
      </c>
      <c r="E86" s="136">
        <v>0</v>
      </c>
      <c r="F86" s="136">
        <v>0</v>
      </c>
      <c r="G86" s="136">
        <v>0</v>
      </c>
      <c r="H86" s="136">
        <v>0</v>
      </c>
    </row>
    <row r="87" spans="2:8" x14ac:dyDescent="0.2">
      <c r="B87" s="1" t="s">
        <v>163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  <c r="H87" s="136">
        <v>0</v>
      </c>
    </row>
    <row r="89" spans="2:8" ht="15" x14ac:dyDescent="0.2">
      <c r="B89" s="63" t="s">
        <v>107</v>
      </c>
      <c r="C89" s="21"/>
      <c r="D89" s="21"/>
      <c r="E89" s="21"/>
      <c r="F89" s="21"/>
      <c r="G89" s="21"/>
      <c r="H89" s="21"/>
    </row>
    <row r="90" spans="2:8" x14ac:dyDescent="0.2">
      <c r="B90" s="30" t="s">
        <v>161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</row>
    <row r="91" spans="2:8" x14ac:dyDescent="0.2">
      <c r="B91" s="57" t="s">
        <v>162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</row>
    <row r="92" spans="2:8" x14ac:dyDescent="0.2">
      <c r="B92" s="1" t="s">
        <v>163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</row>
    <row r="94" spans="2:8" x14ac:dyDescent="0.2">
      <c r="C94" s="96"/>
      <c r="D94" s="96"/>
      <c r="E94" s="96"/>
      <c r="F94" s="96"/>
      <c r="G94" s="96"/>
      <c r="H94" s="96"/>
    </row>
    <row r="95" spans="2:8" ht="23.25" x14ac:dyDescent="0.35">
      <c r="B95" s="12" t="s">
        <v>108</v>
      </c>
      <c r="C95" s="97"/>
      <c r="D95" s="97"/>
      <c r="E95" s="97"/>
      <c r="F95" s="97"/>
      <c r="G95" s="97"/>
      <c r="H95" s="97"/>
    </row>
    <row r="96" spans="2:8" ht="15.75" customHeight="1" x14ac:dyDescent="0.35">
      <c r="B96" s="4"/>
      <c r="C96" s="96"/>
      <c r="D96" s="96"/>
      <c r="E96" s="96"/>
      <c r="F96" s="96"/>
      <c r="G96" s="96"/>
      <c r="H96" s="96"/>
    </row>
    <row r="97" spans="2:8" ht="15" x14ac:dyDescent="0.2">
      <c r="B97" s="138" t="s">
        <v>353</v>
      </c>
      <c r="C97" s="97"/>
      <c r="D97" s="97"/>
      <c r="E97" s="97"/>
      <c r="F97" s="97"/>
      <c r="G97" s="97"/>
      <c r="H97" s="97"/>
    </row>
    <row r="98" spans="2:8" x14ac:dyDescent="0.2">
      <c r="B98" s="30" t="s">
        <v>351</v>
      </c>
      <c r="C98" s="94"/>
      <c r="D98" s="94"/>
      <c r="E98" s="94"/>
      <c r="F98" s="94"/>
      <c r="G98" s="94"/>
      <c r="H98" s="94"/>
    </row>
    <row r="99" spans="2:8" x14ac:dyDescent="0.2">
      <c r="B99" s="176" t="s">
        <v>350</v>
      </c>
      <c r="C99" s="175">
        <v>6.5</v>
      </c>
      <c r="D99" s="196">
        <v>14.3</v>
      </c>
      <c r="E99" s="196">
        <v>9.5</v>
      </c>
      <c r="F99" s="196">
        <v>11.1</v>
      </c>
      <c r="G99" s="196">
        <v>10</v>
      </c>
      <c r="H99" s="196">
        <v>5.2</v>
      </c>
    </row>
    <row r="100" spans="2:8" x14ac:dyDescent="0.2">
      <c r="B100" s="176" t="s">
        <v>306</v>
      </c>
      <c r="C100" s="175">
        <v>5.4</v>
      </c>
      <c r="D100" s="25" t="s">
        <v>246</v>
      </c>
      <c r="E100" s="25" t="s">
        <v>246</v>
      </c>
      <c r="F100" s="25" t="s">
        <v>246</v>
      </c>
      <c r="G100" s="25" t="s">
        <v>246</v>
      </c>
      <c r="H100" s="25" t="s">
        <v>246</v>
      </c>
    </row>
    <row r="101" spans="2:8" x14ac:dyDescent="0.2">
      <c r="C101" s="96"/>
      <c r="D101" s="96"/>
      <c r="E101" s="96"/>
      <c r="F101" s="96"/>
      <c r="G101" s="96"/>
      <c r="H101" s="96"/>
    </row>
    <row r="102" spans="2:8" ht="15" x14ac:dyDescent="0.2">
      <c r="B102" s="63" t="s">
        <v>307</v>
      </c>
      <c r="C102" s="97"/>
      <c r="D102" s="97"/>
      <c r="E102" s="97"/>
      <c r="F102" s="97"/>
      <c r="G102" s="97"/>
      <c r="H102" s="97"/>
    </row>
    <row r="103" spans="2:8" x14ac:dyDescent="0.2">
      <c r="B103" s="1" t="s">
        <v>308</v>
      </c>
      <c r="C103" s="90">
        <v>291198</v>
      </c>
      <c r="D103" s="90">
        <v>78344</v>
      </c>
      <c r="E103" s="90">
        <v>169614</v>
      </c>
      <c r="F103" s="90">
        <v>77637</v>
      </c>
      <c r="G103" s="90">
        <v>93641</v>
      </c>
      <c r="H103" s="90">
        <v>146034</v>
      </c>
    </row>
    <row r="104" spans="2:8" x14ac:dyDescent="0.2">
      <c r="C104" s="96"/>
      <c r="D104" s="96"/>
      <c r="E104" s="96"/>
      <c r="F104" s="96"/>
      <c r="G104" s="96"/>
      <c r="H104" s="96"/>
    </row>
    <row r="105" spans="2:8" ht="45" x14ac:dyDescent="0.2">
      <c r="B105" s="63" t="s">
        <v>354</v>
      </c>
      <c r="C105" s="97"/>
      <c r="D105" s="97"/>
      <c r="E105" s="97"/>
      <c r="F105" s="97"/>
      <c r="G105" s="97"/>
      <c r="H105" s="97"/>
    </row>
    <row r="106" spans="2:8" x14ac:dyDescent="0.2">
      <c r="B106" s="30" t="s">
        <v>161</v>
      </c>
      <c r="C106" s="140">
        <v>1</v>
      </c>
      <c r="D106" s="140">
        <v>0.91</v>
      </c>
      <c r="E106" s="140">
        <v>0</v>
      </c>
      <c r="F106" s="140">
        <v>0</v>
      </c>
      <c r="G106" s="140">
        <v>0.89</v>
      </c>
      <c r="H106" s="140">
        <v>0.89</v>
      </c>
    </row>
    <row r="107" spans="2:8" x14ac:dyDescent="0.2">
      <c r="B107" s="57" t="s">
        <v>162</v>
      </c>
      <c r="C107" s="170">
        <v>0.09</v>
      </c>
      <c r="D107" s="170">
        <v>1</v>
      </c>
      <c r="E107" s="170">
        <v>1</v>
      </c>
      <c r="F107" s="170">
        <v>1</v>
      </c>
      <c r="G107" s="141">
        <v>0</v>
      </c>
      <c r="H107" s="141">
        <v>0</v>
      </c>
    </row>
    <row r="108" spans="2:8" x14ac:dyDescent="0.2">
      <c r="B108" s="1" t="s">
        <v>163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</row>
    <row r="109" spans="2:8" x14ac:dyDescent="0.2">
      <c r="C109" s="96"/>
      <c r="D109" s="96"/>
      <c r="E109" s="96"/>
      <c r="F109" s="96"/>
      <c r="G109" s="96"/>
      <c r="H109" s="96"/>
    </row>
    <row r="110" spans="2:8" x14ac:dyDescent="0.2">
      <c r="C110" s="96"/>
      <c r="D110" s="96"/>
      <c r="E110" s="96"/>
      <c r="F110" s="96"/>
      <c r="G110" s="96"/>
      <c r="H110" s="96"/>
    </row>
    <row r="111" spans="2:8" x14ac:dyDescent="0.2">
      <c r="C111" s="92"/>
      <c r="D111" s="92"/>
      <c r="E111" s="92"/>
      <c r="F111" s="92"/>
      <c r="G111" s="92"/>
      <c r="H111" s="92"/>
    </row>
    <row r="113" spans="2:2" x14ac:dyDescent="0.2">
      <c r="B113" s="167" t="s">
        <v>273</v>
      </c>
    </row>
    <row r="114" spans="2:2" x14ac:dyDescent="0.2">
      <c r="B114" s="168" t="s">
        <v>309</v>
      </c>
    </row>
    <row r="115" spans="2:2" x14ac:dyDescent="0.2">
      <c r="B115" s="168" t="s">
        <v>310</v>
      </c>
    </row>
  </sheetData>
  <hyperlinks>
    <hyperlink ref="B2" location="Index!A1" display="Return to Index" xr:uid="{AE849A4F-BFAB-4CE6-A3BC-9AB4FFD413DF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9B29-1F74-4246-8846-B24E21DBC9E9}">
  <dimension ref="B1:H61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67" sqref="F67"/>
    </sheetView>
  </sheetViews>
  <sheetFormatPr defaultColWidth="9.140625" defaultRowHeight="12.75" x14ac:dyDescent="0.2"/>
  <cols>
    <col min="1" max="1" width="1.7109375" style="1" customWidth="1"/>
    <col min="2" max="2" width="48.28515625" style="1" customWidth="1"/>
    <col min="3" max="6" width="14" style="24" bestFit="1" customWidth="1"/>
    <col min="7" max="8" width="12.5703125" style="24" customWidth="1"/>
    <col min="9" max="16384" width="9.140625" style="1"/>
  </cols>
  <sheetData>
    <row r="1" spans="2:8" ht="27" x14ac:dyDescent="0.35">
      <c r="B1" s="7" t="s">
        <v>77</v>
      </c>
      <c r="C1" s="21"/>
      <c r="D1" s="21"/>
      <c r="E1" s="21"/>
      <c r="F1" s="21"/>
      <c r="G1" s="21"/>
      <c r="H1" s="21"/>
    </row>
    <row r="2" spans="2:8" ht="15" x14ac:dyDescent="0.2">
      <c r="B2" s="164" t="s">
        <v>127</v>
      </c>
    </row>
    <row r="3" spans="2:8" ht="13.5" thickBot="1" x14ac:dyDescent="0.25">
      <c r="B3" s="10"/>
      <c r="C3" s="58">
        <v>2020</v>
      </c>
      <c r="D3" s="58">
        <v>2019</v>
      </c>
      <c r="E3" s="58">
        <v>2018</v>
      </c>
      <c r="F3" s="59">
        <v>2017</v>
      </c>
      <c r="G3" s="59">
        <v>2016</v>
      </c>
      <c r="H3" s="59">
        <v>2015</v>
      </c>
    </row>
    <row r="4" spans="2:8" ht="13.5" thickTop="1" x14ac:dyDescent="0.2">
      <c r="C4" s="19"/>
      <c r="D4" s="19"/>
      <c r="E4" s="19"/>
      <c r="F4" s="20"/>
      <c r="G4" s="20"/>
      <c r="H4" s="20"/>
    </row>
    <row r="5" spans="2:8" ht="23.25" x14ac:dyDescent="0.35">
      <c r="B5" s="12" t="s">
        <v>311</v>
      </c>
      <c r="C5" s="97"/>
      <c r="D5" s="97"/>
      <c r="E5" s="97"/>
      <c r="F5" s="97"/>
      <c r="G5" s="97"/>
      <c r="H5" s="97"/>
    </row>
    <row r="6" spans="2:8" ht="23.25" x14ac:dyDescent="0.35">
      <c r="B6" s="4"/>
      <c r="C6" s="96"/>
      <c r="D6" s="96"/>
      <c r="E6" s="96"/>
      <c r="F6" s="96"/>
      <c r="G6" s="96"/>
      <c r="H6" s="96"/>
    </row>
    <row r="7" spans="2:8" ht="15" x14ac:dyDescent="0.2">
      <c r="B7" s="63" t="s">
        <v>312</v>
      </c>
      <c r="C7" s="97"/>
      <c r="D7" s="97"/>
      <c r="E7" s="97"/>
      <c r="F7" s="97"/>
      <c r="G7" s="97"/>
      <c r="H7" s="97"/>
    </row>
    <row r="8" spans="2:8" x14ac:dyDescent="0.2">
      <c r="B8" s="57" t="s">
        <v>313</v>
      </c>
      <c r="C8" s="96"/>
      <c r="D8" s="96"/>
      <c r="E8" s="96"/>
      <c r="F8" s="96"/>
      <c r="G8" s="96"/>
      <c r="H8" s="96"/>
    </row>
    <row r="9" spans="2:8" x14ac:dyDescent="0.2">
      <c r="B9" s="14" t="s">
        <v>314</v>
      </c>
      <c r="C9" s="25">
        <v>0</v>
      </c>
      <c r="D9" s="25">
        <v>1</v>
      </c>
      <c r="E9" s="25">
        <v>0</v>
      </c>
      <c r="F9" s="25">
        <v>0</v>
      </c>
      <c r="G9" s="25">
        <v>0</v>
      </c>
      <c r="H9" s="25">
        <v>1</v>
      </c>
    </row>
    <row r="10" spans="2:8" x14ac:dyDescent="0.2">
      <c r="B10" s="14" t="s">
        <v>315</v>
      </c>
      <c r="C10" s="96">
        <v>7</v>
      </c>
      <c r="D10" s="96">
        <v>10</v>
      </c>
      <c r="E10" s="96">
        <v>2</v>
      </c>
      <c r="F10" s="96">
        <v>7</v>
      </c>
      <c r="G10" s="96">
        <v>8</v>
      </c>
      <c r="H10" s="96">
        <v>6</v>
      </c>
    </row>
    <row r="11" spans="2:8" x14ac:dyDescent="0.2">
      <c r="B11" s="14" t="s">
        <v>316</v>
      </c>
      <c r="C11" s="96">
        <v>43</v>
      </c>
      <c r="D11" s="96">
        <v>50</v>
      </c>
      <c r="E11" s="96">
        <v>23</v>
      </c>
      <c r="F11" s="96">
        <v>18</v>
      </c>
      <c r="G11" s="96">
        <v>27</v>
      </c>
      <c r="H11" s="96">
        <v>22</v>
      </c>
    </row>
    <row r="12" spans="2:8" x14ac:dyDescent="0.2">
      <c r="B12" s="14" t="s">
        <v>317</v>
      </c>
      <c r="C12" s="96">
        <v>74</v>
      </c>
      <c r="D12" s="96">
        <v>108</v>
      </c>
      <c r="E12" s="96">
        <v>127</v>
      </c>
      <c r="F12" s="96">
        <v>176</v>
      </c>
      <c r="G12" s="96">
        <v>176</v>
      </c>
      <c r="H12" s="96">
        <v>115</v>
      </c>
    </row>
    <row r="13" spans="2:8" x14ac:dyDescent="0.2">
      <c r="B13" s="60" t="s">
        <v>318</v>
      </c>
      <c r="C13" s="96"/>
      <c r="D13" s="96"/>
      <c r="E13" s="96"/>
      <c r="F13" s="96"/>
      <c r="G13" s="96"/>
      <c r="H13" s="96"/>
    </row>
    <row r="14" spans="2:8" x14ac:dyDescent="0.2">
      <c r="B14" s="14" t="s">
        <v>319</v>
      </c>
      <c r="C14" s="25">
        <v>0</v>
      </c>
      <c r="D14" s="98">
        <v>0.14000000000000001</v>
      </c>
      <c r="E14" s="25">
        <v>0</v>
      </c>
      <c r="F14" s="25">
        <v>0</v>
      </c>
      <c r="G14" s="25">
        <v>0</v>
      </c>
      <c r="H14" s="92">
        <v>0.17</v>
      </c>
    </row>
    <row r="15" spans="2:8" x14ac:dyDescent="0.2">
      <c r="B15" s="14" t="s">
        <v>320</v>
      </c>
      <c r="C15" s="96">
        <v>0.84</v>
      </c>
      <c r="D15" s="96">
        <v>1.43</v>
      </c>
      <c r="E15" s="96">
        <v>0.31</v>
      </c>
      <c r="F15" s="96">
        <v>1.1200000000000001</v>
      </c>
      <c r="G15" s="96">
        <v>1.2</v>
      </c>
      <c r="H15" s="96">
        <v>1</v>
      </c>
    </row>
    <row r="16" spans="2:8" x14ac:dyDescent="0.2">
      <c r="B16" s="14" t="s">
        <v>321</v>
      </c>
      <c r="C16" s="96">
        <v>5.16</v>
      </c>
      <c r="D16" s="96">
        <v>7.13</v>
      </c>
      <c r="E16" s="96">
        <v>3.56</v>
      </c>
      <c r="F16" s="96">
        <v>2.89</v>
      </c>
      <c r="G16" s="96">
        <v>4.05</v>
      </c>
      <c r="H16" s="96">
        <v>3.67</v>
      </c>
    </row>
    <row r="17" spans="2:8" x14ac:dyDescent="0.2">
      <c r="B17" s="14" t="s">
        <v>322</v>
      </c>
      <c r="C17" s="96">
        <v>8.8800000000000008</v>
      </c>
      <c r="D17" s="96">
        <v>15.4</v>
      </c>
      <c r="E17" s="96">
        <v>19.66</v>
      </c>
      <c r="F17" s="96">
        <v>28.27</v>
      </c>
      <c r="G17" s="96">
        <v>26.39</v>
      </c>
      <c r="H17" s="96">
        <v>19.18</v>
      </c>
    </row>
    <row r="18" spans="2:8" x14ac:dyDescent="0.2">
      <c r="B18" s="3"/>
      <c r="C18" s="96"/>
      <c r="D18" s="96"/>
      <c r="E18" s="96"/>
      <c r="F18" s="96"/>
      <c r="G18" s="96"/>
      <c r="H18" s="96"/>
    </row>
    <row r="19" spans="2:8" ht="15" x14ac:dyDescent="0.2">
      <c r="B19" s="63" t="s">
        <v>323</v>
      </c>
      <c r="C19" s="97"/>
      <c r="D19" s="97"/>
      <c r="E19" s="97"/>
      <c r="F19" s="97"/>
      <c r="G19" s="97"/>
      <c r="H19" s="97"/>
    </row>
    <row r="20" spans="2:8" x14ac:dyDescent="0.2">
      <c r="B20" s="30" t="s">
        <v>161</v>
      </c>
      <c r="C20" s="93"/>
      <c r="D20" s="93"/>
      <c r="E20" s="93"/>
      <c r="F20" s="93"/>
      <c r="G20" s="93"/>
      <c r="H20" s="93"/>
    </row>
    <row r="21" spans="2:8" x14ac:dyDescent="0.2">
      <c r="B21" s="57" t="s">
        <v>313</v>
      </c>
    </row>
    <row r="22" spans="2:8" x14ac:dyDescent="0.2">
      <c r="B22" s="14" t="s">
        <v>314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4">
        <v>1</v>
      </c>
    </row>
    <row r="23" spans="2:8" x14ac:dyDescent="0.2">
      <c r="B23" s="14" t="s">
        <v>315</v>
      </c>
      <c r="C23" s="24">
        <v>5</v>
      </c>
      <c r="D23" s="24">
        <v>7</v>
      </c>
      <c r="E23" s="24">
        <v>2</v>
      </c>
      <c r="F23" s="24">
        <v>7</v>
      </c>
      <c r="G23" s="24">
        <v>7</v>
      </c>
      <c r="H23" s="24">
        <v>3</v>
      </c>
    </row>
    <row r="24" spans="2:8" x14ac:dyDescent="0.2">
      <c r="B24" s="14" t="s">
        <v>316</v>
      </c>
      <c r="C24" s="24">
        <v>36</v>
      </c>
      <c r="D24" s="24">
        <v>44</v>
      </c>
      <c r="E24" s="24">
        <v>18</v>
      </c>
      <c r="F24" s="24">
        <v>18</v>
      </c>
      <c r="G24" s="24">
        <v>19</v>
      </c>
      <c r="H24" s="24">
        <v>18</v>
      </c>
    </row>
    <row r="25" spans="2:8" x14ac:dyDescent="0.2">
      <c r="B25" s="14" t="s">
        <v>317</v>
      </c>
      <c r="C25" s="24">
        <v>65</v>
      </c>
      <c r="D25" s="24">
        <v>98</v>
      </c>
      <c r="E25" s="24">
        <v>111</v>
      </c>
      <c r="F25" s="24">
        <v>136</v>
      </c>
      <c r="G25" s="24">
        <v>152</v>
      </c>
      <c r="H25" s="24">
        <v>101</v>
      </c>
    </row>
    <row r="26" spans="2:8" x14ac:dyDescent="0.2">
      <c r="B26" s="60" t="s">
        <v>324</v>
      </c>
    </row>
    <row r="27" spans="2:8" x14ac:dyDescent="0.2">
      <c r="B27" s="14" t="s">
        <v>319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92">
        <v>0.2</v>
      </c>
    </row>
    <row r="28" spans="2:8" x14ac:dyDescent="0.2">
      <c r="B28" s="14" t="s">
        <v>320</v>
      </c>
      <c r="C28" s="24">
        <v>0.65</v>
      </c>
      <c r="D28" s="24">
        <v>1.1000000000000001</v>
      </c>
      <c r="E28" s="24">
        <v>0.35</v>
      </c>
      <c r="F28" s="24">
        <v>1.28</v>
      </c>
      <c r="G28" s="24">
        <v>1.35</v>
      </c>
      <c r="H28" s="24">
        <v>0.6</v>
      </c>
    </row>
    <row r="29" spans="2:8" x14ac:dyDescent="0.2">
      <c r="B29" s="14" t="s">
        <v>321</v>
      </c>
      <c r="C29" s="24">
        <v>4.66</v>
      </c>
      <c r="D29" s="24">
        <v>6.91</v>
      </c>
      <c r="E29" s="24">
        <v>3.11</v>
      </c>
      <c r="F29" s="24">
        <v>3.29</v>
      </c>
      <c r="G29" s="24">
        <v>3.66</v>
      </c>
      <c r="H29" s="24">
        <v>3.58</v>
      </c>
    </row>
    <row r="30" spans="2:8" x14ac:dyDescent="0.2">
      <c r="B30" s="62" t="s">
        <v>322</v>
      </c>
      <c r="C30" s="21">
        <v>8.41</v>
      </c>
      <c r="D30" s="21">
        <v>15.39</v>
      </c>
      <c r="E30" s="21">
        <v>19.190000000000001</v>
      </c>
      <c r="F30" s="21">
        <v>24.89</v>
      </c>
      <c r="G30" s="21">
        <v>29.3</v>
      </c>
      <c r="H30" s="21">
        <v>20.07</v>
      </c>
    </row>
    <row r="31" spans="2:8" x14ac:dyDescent="0.2">
      <c r="B31" s="67" t="s">
        <v>162</v>
      </c>
      <c r="C31" s="93"/>
      <c r="D31" s="93"/>
      <c r="E31" s="93"/>
      <c r="F31" s="93"/>
      <c r="G31" s="93"/>
      <c r="H31" s="93"/>
    </row>
    <row r="32" spans="2:8" x14ac:dyDescent="0.2">
      <c r="B32" s="57" t="s">
        <v>313</v>
      </c>
    </row>
    <row r="33" spans="2:8" x14ac:dyDescent="0.2">
      <c r="B33" s="14" t="s">
        <v>314</v>
      </c>
      <c r="C33" s="25">
        <v>0</v>
      </c>
      <c r="D33" s="24">
        <v>1</v>
      </c>
      <c r="E33" s="25">
        <v>0</v>
      </c>
      <c r="F33" s="25">
        <v>0</v>
      </c>
      <c r="G33" s="25">
        <v>0</v>
      </c>
      <c r="H33" s="112"/>
    </row>
    <row r="34" spans="2:8" x14ac:dyDescent="0.2">
      <c r="B34" s="14" t="s">
        <v>315</v>
      </c>
      <c r="C34" s="24">
        <v>2</v>
      </c>
      <c r="D34" s="25">
        <v>3</v>
      </c>
      <c r="E34" s="25">
        <v>0</v>
      </c>
      <c r="F34" s="25">
        <v>0</v>
      </c>
      <c r="G34" s="24">
        <v>1</v>
      </c>
      <c r="H34" s="110"/>
    </row>
    <row r="35" spans="2:8" x14ac:dyDescent="0.2">
      <c r="B35" s="14" t="s">
        <v>316</v>
      </c>
      <c r="C35" s="24">
        <v>7</v>
      </c>
      <c r="D35" s="24">
        <v>6</v>
      </c>
      <c r="E35" s="24">
        <v>5</v>
      </c>
      <c r="F35" s="25">
        <v>0</v>
      </c>
      <c r="G35" s="24">
        <v>5</v>
      </c>
      <c r="H35" s="110"/>
    </row>
    <row r="36" spans="2:8" x14ac:dyDescent="0.2">
      <c r="B36" s="14" t="s">
        <v>317</v>
      </c>
      <c r="C36" s="24">
        <v>9</v>
      </c>
      <c r="D36" s="24">
        <v>10</v>
      </c>
      <c r="E36" s="24">
        <v>16</v>
      </c>
      <c r="F36" s="24">
        <v>34</v>
      </c>
      <c r="G36" s="24">
        <v>17</v>
      </c>
      <c r="H36" s="110"/>
    </row>
    <row r="37" spans="2:8" x14ac:dyDescent="0.2">
      <c r="B37" s="60" t="s">
        <v>324</v>
      </c>
      <c r="H37" s="110"/>
    </row>
    <row r="38" spans="2:8" x14ac:dyDescent="0.2">
      <c r="B38" s="14" t="s">
        <v>319</v>
      </c>
      <c r="C38" s="92">
        <v>0</v>
      </c>
      <c r="D38" s="92">
        <v>1.82</v>
      </c>
      <c r="E38" s="92">
        <v>0</v>
      </c>
      <c r="F38" s="92">
        <v>0</v>
      </c>
      <c r="G38" s="92">
        <v>0</v>
      </c>
      <c r="H38" s="110"/>
    </row>
    <row r="39" spans="2:8" x14ac:dyDescent="0.2">
      <c r="B39" s="14" t="s">
        <v>320</v>
      </c>
      <c r="C39" s="92">
        <v>4.0599999999999996</v>
      </c>
      <c r="D39" s="92">
        <v>5.45</v>
      </c>
      <c r="E39" s="92">
        <v>0</v>
      </c>
      <c r="F39" s="92">
        <v>0</v>
      </c>
      <c r="G39" s="92">
        <v>0</v>
      </c>
      <c r="H39" s="110"/>
    </row>
    <row r="40" spans="2:8" x14ac:dyDescent="0.2">
      <c r="B40" s="14" t="s">
        <v>321</v>
      </c>
      <c r="C40" s="92">
        <v>14.2</v>
      </c>
      <c r="D40" s="92">
        <v>10.89</v>
      </c>
      <c r="E40" s="92">
        <v>9.32</v>
      </c>
      <c r="F40" s="92">
        <v>0</v>
      </c>
      <c r="G40" s="92">
        <v>12.24</v>
      </c>
      <c r="H40" s="110"/>
    </row>
    <row r="41" spans="2:8" x14ac:dyDescent="0.2">
      <c r="B41" s="62" t="s">
        <v>322</v>
      </c>
      <c r="C41" s="92">
        <v>18.260000000000002</v>
      </c>
      <c r="D41" s="92">
        <v>18.16</v>
      </c>
      <c r="E41" s="92">
        <v>29.82</v>
      </c>
      <c r="F41" s="92">
        <v>70.92</v>
      </c>
      <c r="G41" s="92">
        <v>41.61</v>
      </c>
      <c r="H41" s="111"/>
    </row>
    <row r="42" spans="2:8" x14ac:dyDescent="0.2">
      <c r="B42" s="30" t="s">
        <v>163</v>
      </c>
      <c r="C42" s="93"/>
      <c r="D42" s="93"/>
      <c r="E42" s="93"/>
      <c r="F42" s="93"/>
      <c r="G42" s="93"/>
      <c r="H42" s="93"/>
    </row>
    <row r="43" spans="2:8" x14ac:dyDescent="0.2">
      <c r="B43" s="57" t="s">
        <v>313</v>
      </c>
    </row>
    <row r="44" spans="2:8" x14ac:dyDescent="0.2">
      <c r="B44" s="14" t="s">
        <v>314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2:8" x14ac:dyDescent="0.2">
      <c r="B45" s="14" t="s">
        <v>315</v>
      </c>
      <c r="C45" s="92">
        <v>0</v>
      </c>
      <c r="D45" s="92">
        <v>0</v>
      </c>
      <c r="E45" s="92">
        <v>0</v>
      </c>
      <c r="F45" s="92">
        <v>0</v>
      </c>
      <c r="G45" s="24">
        <v>1</v>
      </c>
      <c r="H45" s="24">
        <v>3</v>
      </c>
    </row>
    <row r="46" spans="2:8" x14ac:dyDescent="0.2">
      <c r="B46" s="14" t="s">
        <v>316</v>
      </c>
      <c r="C46" s="92">
        <v>0</v>
      </c>
      <c r="D46" s="92">
        <v>0</v>
      </c>
      <c r="E46" s="92">
        <v>0</v>
      </c>
      <c r="F46" s="24">
        <v>3</v>
      </c>
      <c r="G46" s="24">
        <v>4</v>
      </c>
      <c r="H46" s="24">
        <v>2</v>
      </c>
    </row>
    <row r="47" spans="2:8" x14ac:dyDescent="0.2">
      <c r="B47" s="14" t="s">
        <v>317</v>
      </c>
      <c r="C47" s="92">
        <v>0</v>
      </c>
      <c r="D47" s="92">
        <v>0</v>
      </c>
      <c r="E47" s="92">
        <v>0</v>
      </c>
      <c r="F47" s="24">
        <v>6</v>
      </c>
      <c r="G47" s="24">
        <v>7</v>
      </c>
      <c r="H47" s="24">
        <v>14</v>
      </c>
    </row>
    <row r="48" spans="2:8" x14ac:dyDescent="0.2">
      <c r="B48" s="60" t="s">
        <v>324</v>
      </c>
    </row>
    <row r="49" spans="2:8" x14ac:dyDescent="0.2">
      <c r="B49" s="14" t="s">
        <v>319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</row>
    <row r="50" spans="2:8" x14ac:dyDescent="0.2">
      <c r="B50" s="14" t="s">
        <v>320</v>
      </c>
      <c r="C50" s="92">
        <v>0</v>
      </c>
      <c r="D50" s="92">
        <v>0</v>
      </c>
      <c r="E50" s="92">
        <v>0</v>
      </c>
      <c r="F50" s="92">
        <v>0</v>
      </c>
      <c r="G50" s="92">
        <v>0.93</v>
      </c>
      <c r="H50" s="92">
        <v>3.11</v>
      </c>
    </row>
    <row r="51" spans="2:8" x14ac:dyDescent="0.2">
      <c r="B51" s="14" t="s">
        <v>321</v>
      </c>
      <c r="C51" s="92">
        <v>0</v>
      </c>
      <c r="D51" s="92">
        <v>0</v>
      </c>
      <c r="E51" s="92">
        <v>0</v>
      </c>
      <c r="F51" s="92">
        <v>0</v>
      </c>
      <c r="G51" s="92">
        <v>2.8</v>
      </c>
      <c r="H51" s="92">
        <v>4.1500000000000004</v>
      </c>
    </row>
    <row r="52" spans="2:8" x14ac:dyDescent="0.2">
      <c r="B52" s="62" t="s">
        <v>322</v>
      </c>
      <c r="C52" s="113">
        <v>0</v>
      </c>
      <c r="D52" s="113">
        <v>0</v>
      </c>
      <c r="E52" s="113">
        <v>0</v>
      </c>
      <c r="F52" s="113">
        <v>21.26</v>
      </c>
      <c r="G52" s="113">
        <v>6.53</v>
      </c>
      <c r="H52" s="113">
        <v>14.54</v>
      </c>
    </row>
    <row r="54" spans="2:8" ht="15" x14ac:dyDescent="0.2">
      <c r="B54" s="63" t="s">
        <v>325</v>
      </c>
      <c r="C54" s="97"/>
      <c r="D54" s="97"/>
      <c r="E54" s="97"/>
      <c r="F54" s="97"/>
      <c r="G54" s="97"/>
      <c r="H54" s="97"/>
    </row>
    <row r="55" spans="2:8" x14ac:dyDescent="0.2">
      <c r="B55" s="30" t="s">
        <v>326</v>
      </c>
      <c r="C55" s="93">
        <v>209.5</v>
      </c>
      <c r="D55" s="93">
        <v>265.33</v>
      </c>
      <c r="E55" s="93">
        <v>298.89999999999998</v>
      </c>
      <c r="F55" s="93">
        <v>407.01</v>
      </c>
      <c r="G55" s="93">
        <v>279.66000000000003</v>
      </c>
      <c r="H55" s="93">
        <v>217</v>
      </c>
    </row>
    <row r="56" spans="2:8" x14ac:dyDescent="0.2">
      <c r="B56" s="57" t="s">
        <v>327</v>
      </c>
      <c r="C56" s="24">
        <v>0.08</v>
      </c>
      <c r="D56" s="24">
        <v>0.15</v>
      </c>
      <c r="E56" s="24">
        <v>0.16</v>
      </c>
      <c r="F56" s="24">
        <v>0.16</v>
      </c>
      <c r="G56" s="24">
        <v>0.24</v>
      </c>
      <c r="H56" s="24">
        <v>0.35</v>
      </c>
    </row>
    <row r="58" spans="2:8" ht="15" x14ac:dyDescent="0.2">
      <c r="B58" s="63" t="s">
        <v>125</v>
      </c>
      <c r="C58" s="97"/>
      <c r="D58" s="97"/>
      <c r="E58" s="97"/>
      <c r="F58" s="97"/>
      <c r="G58" s="97"/>
      <c r="H58" s="97"/>
    </row>
    <row r="59" spans="2:8" x14ac:dyDescent="0.2">
      <c r="B59" s="57" t="s">
        <v>328</v>
      </c>
      <c r="C59" s="24">
        <v>15.83</v>
      </c>
      <c r="D59" s="24">
        <v>23.1</v>
      </c>
      <c r="E59" s="24">
        <v>11.15</v>
      </c>
      <c r="F59" s="24">
        <v>12.69</v>
      </c>
      <c r="G59" s="24">
        <v>12.9</v>
      </c>
      <c r="H59" s="24">
        <v>11.17</v>
      </c>
    </row>
    <row r="60" spans="2:8" x14ac:dyDescent="0.2">
      <c r="B60" s="57"/>
    </row>
    <row r="61" spans="2:8" x14ac:dyDescent="0.2">
      <c r="B61" s="57"/>
    </row>
  </sheetData>
  <hyperlinks>
    <hyperlink ref="B2" location="Index!A1" display="Return to Index" xr:uid="{BA0D1252-9BFF-4DE8-82CA-4E8935902D49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5484-3AB9-4787-8C7E-CC9DFC3C8A9A}">
  <dimension ref="B1:H31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defaultColWidth="9.140625" defaultRowHeight="12.75" x14ac:dyDescent="0.2"/>
  <cols>
    <col min="1" max="1" width="1.7109375" style="1" customWidth="1"/>
    <col min="2" max="2" width="42.5703125" style="1" customWidth="1"/>
    <col min="3" max="8" width="14" style="24" bestFit="1" customWidth="1"/>
    <col min="9" max="16384" width="9.140625" style="1"/>
  </cols>
  <sheetData>
    <row r="1" spans="2:8" ht="27.6" customHeight="1" thickBot="1" x14ac:dyDescent="0.4">
      <c r="B1" s="9" t="s">
        <v>329</v>
      </c>
      <c r="C1" s="104"/>
      <c r="D1" s="104"/>
      <c r="E1" s="104"/>
      <c r="F1" s="104"/>
      <c r="G1" s="104"/>
      <c r="H1" s="104"/>
    </row>
    <row r="2" spans="2:8" ht="15.6" customHeight="1" thickTop="1" x14ac:dyDescent="0.2"/>
    <row r="3" spans="2:8" ht="13.5" thickBot="1" x14ac:dyDescent="0.25">
      <c r="B3" s="11"/>
      <c r="C3" s="17">
        <v>2020</v>
      </c>
      <c r="D3" s="17">
        <v>2019</v>
      </c>
      <c r="E3" s="17">
        <v>2018</v>
      </c>
      <c r="F3" s="18">
        <v>2017</v>
      </c>
      <c r="G3" s="18">
        <v>2016</v>
      </c>
      <c r="H3" s="18">
        <v>2015</v>
      </c>
    </row>
    <row r="4" spans="2:8" ht="13.5" customHeight="1" x14ac:dyDescent="0.2">
      <c r="C4" s="19"/>
      <c r="D4" s="19"/>
      <c r="E4" s="19"/>
      <c r="F4" s="20"/>
      <c r="G4" s="20"/>
      <c r="H4" s="20"/>
    </row>
    <row r="5" spans="2:8" ht="23.25" x14ac:dyDescent="0.35">
      <c r="B5" s="12" t="s">
        <v>330</v>
      </c>
      <c r="C5" s="105"/>
      <c r="D5" s="105"/>
      <c r="E5" s="105"/>
      <c r="F5" s="106"/>
      <c r="G5" s="106"/>
      <c r="H5" s="106"/>
    </row>
    <row r="6" spans="2:8" x14ac:dyDescent="0.2">
      <c r="C6" s="19"/>
      <c r="D6" s="19"/>
      <c r="E6" s="19"/>
      <c r="F6" s="20"/>
      <c r="G6" s="20"/>
      <c r="H6" s="20"/>
    </row>
    <row r="7" spans="2:8" ht="15" x14ac:dyDescent="0.2">
      <c r="B7" s="63" t="s">
        <v>331</v>
      </c>
      <c r="C7" s="21"/>
      <c r="D7" s="21"/>
      <c r="E7" s="21"/>
      <c r="F7" s="21"/>
      <c r="G7" s="21"/>
      <c r="H7" s="21"/>
    </row>
    <row r="8" spans="2:8" x14ac:dyDescent="0.2">
      <c r="B8" s="30" t="s">
        <v>332</v>
      </c>
      <c r="C8" s="107">
        <v>79774</v>
      </c>
      <c r="D8" s="107">
        <v>78391</v>
      </c>
      <c r="E8" s="107">
        <v>77877</v>
      </c>
      <c r="F8" s="107">
        <v>70870</v>
      </c>
      <c r="G8" s="107">
        <v>62238</v>
      </c>
      <c r="H8" s="107">
        <v>57766</v>
      </c>
    </row>
    <row r="9" spans="2:8" x14ac:dyDescent="0.2">
      <c r="B9" s="1" t="s">
        <v>333</v>
      </c>
      <c r="C9" s="108">
        <v>15656</v>
      </c>
      <c r="D9" s="108">
        <v>14372</v>
      </c>
      <c r="E9" s="108">
        <v>23131</v>
      </c>
      <c r="F9" s="108">
        <v>16090</v>
      </c>
      <c r="G9" s="108">
        <v>10949</v>
      </c>
      <c r="H9" s="108">
        <v>8746</v>
      </c>
    </row>
    <row r="10" spans="2:8" x14ac:dyDescent="0.2">
      <c r="B10" s="1" t="s">
        <v>334</v>
      </c>
      <c r="C10" s="84">
        <v>0.97</v>
      </c>
      <c r="D10" s="84">
        <v>0.8</v>
      </c>
      <c r="E10" s="84">
        <v>0.6</v>
      </c>
      <c r="F10" s="84">
        <v>0.66</v>
      </c>
      <c r="G10" s="84">
        <v>0.93</v>
      </c>
      <c r="H10" s="84">
        <v>0.75</v>
      </c>
    </row>
    <row r="11" spans="2:8" x14ac:dyDescent="0.2">
      <c r="B11" s="1" t="s">
        <v>335</v>
      </c>
      <c r="C11" s="84"/>
      <c r="D11" s="84">
        <v>0.9</v>
      </c>
      <c r="E11" s="84">
        <v>0.76</v>
      </c>
      <c r="F11" s="84">
        <v>0.89</v>
      </c>
      <c r="G11" s="84">
        <v>0.95</v>
      </c>
      <c r="H11" s="84">
        <v>0.78</v>
      </c>
    </row>
    <row r="12" spans="2:8" x14ac:dyDescent="0.2">
      <c r="C12" s="84"/>
      <c r="D12" s="84"/>
      <c r="E12" s="84"/>
      <c r="F12" s="84"/>
      <c r="G12" s="84"/>
      <c r="H12" s="84"/>
    </row>
    <row r="13" spans="2:8" ht="15" x14ac:dyDescent="0.2">
      <c r="B13" s="63" t="s">
        <v>336</v>
      </c>
      <c r="C13" s="109"/>
      <c r="D13" s="109"/>
      <c r="E13" s="109"/>
      <c r="F13" s="109"/>
      <c r="G13" s="109"/>
      <c r="H13" s="109"/>
    </row>
    <row r="14" spans="2:8" x14ac:dyDescent="0.2">
      <c r="B14" s="30" t="s">
        <v>333</v>
      </c>
      <c r="C14" s="107">
        <v>625</v>
      </c>
      <c r="D14" s="107">
        <v>1087</v>
      </c>
      <c r="E14" s="107">
        <v>1242</v>
      </c>
      <c r="F14" s="107">
        <v>1145</v>
      </c>
      <c r="G14" s="107">
        <v>1019</v>
      </c>
      <c r="H14" s="107">
        <v>1158</v>
      </c>
    </row>
    <row r="15" spans="2:8" x14ac:dyDescent="0.2">
      <c r="B15" s="1" t="s">
        <v>337</v>
      </c>
      <c r="C15" s="84">
        <v>4.99</v>
      </c>
      <c r="D15" s="84">
        <v>5.32</v>
      </c>
      <c r="E15" s="84">
        <v>5.69</v>
      </c>
      <c r="F15" s="84">
        <v>8.2799999999999994</v>
      </c>
      <c r="G15" s="84">
        <v>9.0399999999999991</v>
      </c>
      <c r="H15" s="84">
        <v>6.47</v>
      </c>
    </row>
    <row r="16" spans="2:8" x14ac:dyDescent="0.2">
      <c r="C16" s="84"/>
      <c r="D16" s="84"/>
      <c r="E16" s="84"/>
      <c r="F16" s="84"/>
      <c r="G16" s="84"/>
      <c r="H16" s="84"/>
    </row>
    <row r="17" spans="2:8" ht="15" x14ac:dyDescent="0.2">
      <c r="B17" s="63" t="s">
        <v>338</v>
      </c>
      <c r="C17" s="109"/>
      <c r="D17" s="109"/>
      <c r="E17" s="109"/>
      <c r="F17" s="109"/>
      <c r="G17" s="109"/>
      <c r="H17" s="109"/>
    </row>
    <row r="18" spans="2:8" x14ac:dyDescent="0.2">
      <c r="B18" s="30" t="s">
        <v>339</v>
      </c>
      <c r="C18" s="107">
        <v>11913</v>
      </c>
      <c r="D18" s="107">
        <v>12859</v>
      </c>
      <c r="E18" s="107">
        <v>12568</v>
      </c>
      <c r="F18" s="107">
        <v>12032</v>
      </c>
      <c r="G18" s="107">
        <v>11559</v>
      </c>
      <c r="H18" s="107">
        <v>10575</v>
      </c>
    </row>
    <row r="19" spans="2:8" x14ac:dyDescent="0.2">
      <c r="B19" s="1" t="s">
        <v>340</v>
      </c>
      <c r="C19" s="84">
        <v>1.35</v>
      </c>
      <c r="D19" s="84">
        <v>1.28</v>
      </c>
      <c r="E19" s="84">
        <v>1.26</v>
      </c>
      <c r="F19" s="84">
        <v>1.57</v>
      </c>
      <c r="G19" s="84">
        <v>1.65</v>
      </c>
      <c r="H19" s="84">
        <v>1.4</v>
      </c>
    </row>
    <row r="20" spans="2:8" x14ac:dyDescent="0.2">
      <c r="B20" s="1" t="s">
        <v>341</v>
      </c>
      <c r="C20" s="114">
        <v>87.8</v>
      </c>
      <c r="D20" s="114">
        <v>88.1</v>
      </c>
      <c r="E20" s="114">
        <v>88.7</v>
      </c>
      <c r="F20" s="114">
        <v>88.1</v>
      </c>
      <c r="G20" s="114">
        <v>89.4</v>
      </c>
      <c r="H20" s="114">
        <v>88.8</v>
      </c>
    </row>
    <row r="21" spans="2:8" x14ac:dyDescent="0.2">
      <c r="C21" s="84"/>
      <c r="D21" s="84"/>
      <c r="E21" s="84"/>
      <c r="F21" s="84"/>
      <c r="G21" s="84"/>
      <c r="H21" s="84"/>
    </row>
    <row r="22" spans="2:8" ht="15" x14ac:dyDescent="0.2">
      <c r="B22" s="63" t="s">
        <v>342</v>
      </c>
      <c r="C22" s="109"/>
      <c r="D22" s="109"/>
      <c r="E22" s="109"/>
      <c r="F22" s="109"/>
      <c r="G22" s="109"/>
      <c r="H22" s="109"/>
    </row>
    <row r="23" spans="2:8" x14ac:dyDescent="0.2">
      <c r="B23" s="30" t="s">
        <v>343</v>
      </c>
      <c r="C23" s="107">
        <v>452320</v>
      </c>
      <c r="D23" s="107">
        <v>480528</v>
      </c>
      <c r="E23" s="107">
        <v>472418</v>
      </c>
      <c r="F23" s="107">
        <v>544658</v>
      </c>
      <c r="G23" s="107">
        <v>551036</v>
      </c>
      <c r="H23" s="107">
        <v>439072</v>
      </c>
    </row>
    <row r="24" spans="2:8" x14ac:dyDescent="0.2">
      <c r="B24" s="1" t="s">
        <v>344</v>
      </c>
      <c r="C24" s="108">
        <v>468681</v>
      </c>
      <c r="D24" s="108">
        <v>470020</v>
      </c>
      <c r="E24" s="108">
        <v>484322</v>
      </c>
      <c r="F24" s="108">
        <v>539726</v>
      </c>
      <c r="G24" s="108">
        <v>546630</v>
      </c>
      <c r="H24" s="108">
        <v>437571</v>
      </c>
    </row>
    <row r="25" spans="2:8" x14ac:dyDescent="0.2">
      <c r="C25" s="84"/>
      <c r="D25" s="84"/>
      <c r="E25" s="84"/>
      <c r="F25" s="84"/>
      <c r="G25" s="84"/>
      <c r="H25" s="84"/>
    </row>
    <row r="26" spans="2:8" ht="15" x14ac:dyDescent="0.2">
      <c r="B26" s="63" t="s">
        <v>345</v>
      </c>
      <c r="C26" s="109"/>
      <c r="D26" s="109"/>
      <c r="E26" s="109"/>
      <c r="F26" s="109"/>
      <c r="G26" s="109"/>
      <c r="H26" s="109"/>
    </row>
    <row r="27" spans="2:8" x14ac:dyDescent="0.2">
      <c r="B27" s="30" t="s">
        <v>346</v>
      </c>
      <c r="C27" s="107">
        <v>1766</v>
      </c>
      <c r="D27" s="107">
        <v>1399</v>
      </c>
      <c r="E27" s="107">
        <v>1267</v>
      </c>
      <c r="F27" s="107">
        <v>1261</v>
      </c>
      <c r="G27" s="107">
        <v>1256</v>
      </c>
      <c r="H27" s="107">
        <v>1159</v>
      </c>
    </row>
    <row r="28" spans="2:8" x14ac:dyDescent="0.2">
      <c r="B28" s="1" t="s">
        <v>347</v>
      </c>
      <c r="C28" s="108"/>
      <c r="D28" s="108">
        <v>333037</v>
      </c>
      <c r="E28" s="108">
        <v>289394</v>
      </c>
      <c r="F28" s="108"/>
      <c r="G28" s="108"/>
      <c r="H28" s="108"/>
    </row>
    <row r="29" spans="2:8" x14ac:dyDescent="0.2">
      <c r="B29" s="1" t="s">
        <v>348</v>
      </c>
      <c r="C29" s="108"/>
      <c r="D29" s="108">
        <v>439317</v>
      </c>
      <c r="E29" s="108">
        <v>420116</v>
      </c>
      <c r="F29" s="108"/>
      <c r="G29" s="108"/>
      <c r="H29" s="108"/>
    </row>
    <row r="30" spans="2:8" x14ac:dyDescent="0.2">
      <c r="B30" s="1" t="s">
        <v>349</v>
      </c>
      <c r="C30" s="108">
        <v>719</v>
      </c>
      <c r="D30" s="108">
        <v>699</v>
      </c>
      <c r="E30" s="108">
        <v>624</v>
      </c>
      <c r="F30" s="108"/>
      <c r="G30" s="108"/>
      <c r="H30" s="108"/>
    </row>
    <row r="31" spans="2:8" x14ac:dyDescent="0.2">
      <c r="C31" s="108">
        <v>1036</v>
      </c>
      <c r="D31" s="108">
        <v>943</v>
      </c>
      <c r="E31" s="108">
        <v>884</v>
      </c>
      <c r="F31" s="108">
        <v>790</v>
      </c>
      <c r="G31" s="108">
        <v>694</v>
      </c>
      <c r="H31" s="108">
        <v>713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51224192af470696d506d4fdb25d33 xmlns="b473df4b-cd4d-4ffb-83ba-aa13be7dad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Register</TermName>
          <TermId xmlns="http://schemas.microsoft.com/office/infopath/2007/PartnerControls">eedf082b-c946-4632-9999-b5d0fd7e00ee</TermId>
        </TermInfo>
      </Terms>
    </nf51224192af470696d506d4fdb25d33>
    <CompanyName xmlns="b473df4b-cd4d-4ffb-83ba-aa13be7dad34" xsi:nil="true"/>
    <Section xmlns="b473df4b-cd4d-4ffb-83ba-aa13be7dad34">Sustainability</Section>
    <Projects xmlns="b473df4b-cd4d-4ffb-83ba-aa13be7dad34" xsi:nil="true"/>
    <TaxCatchAll xmlns="b473df4b-cd4d-4ffb-83ba-aa13be7dad34">
      <Value>6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entamin Documents" ma:contentTypeID="0x010100C4CD5917481578429DAB1F4E97DF8F0F001EC6B7FDB321E74B99D5CCE7131BF68B" ma:contentTypeVersion="48" ma:contentTypeDescription="" ma:contentTypeScope="" ma:versionID="ebcf79dd56a279dae19c23c0999ac021">
  <xsd:schema xmlns:xsd="http://www.w3.org/2001/XMLSchema" xmlns:xs="http://www.w3.org/2001/XMLSchema" xmlns:p="http://schemas.microsoft.com/office/2006/metadata/properties" xmlns:ns2="b473df4b-cd4d-4ffb-83ba-aa13be7dad34" targetNamespace="http://schemas.microsoft.com/office/2006/metadata/properties" ma:root="true" ma:fieldsID="28d395998a81f6100113e8090490a650" ns2:_="">
    <xsd:import namespace="b473df4b-cd4d-4ffb-83ba-aa13be7dad34"/>
    <xsd:element name="properties">
      <xsd:complexType>
        <xsd:sequence>
          <xsd:element name="documentManagement">
            <xsd:complexType>
              <xsd:all>
                <xsd:element ref="ns2:CompanyName" minOccurs="0"/>
                <xsd:element ref="ns2:Section"/>
                <xsd:element ref="ns2:nf51224192af470696d506d4fdb25d33" minOccurs="0"/>
                <xsd:element ref="ns2:TaxCatchAll" minOccurs="0"/>
                <xsd:element ref="ns2:TaxCatchAllLabel" minOccurs="0"/>
                <xsd:element ref="ns2:Projec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3df4b-cd4d-4ffb-83ba-aa13be7dad34" elementFormDefault="qualified">
    <xsd:import namespace="http://schemas.microsoft.com/office/2006/documentManagement/types"/>
    <xsd:import namespace="http://schemas.microsoft.com/office/infopath/2007/PartnerControls"/>
    <xsd:element name="CompanyName" ma:index="8" nillable="true" ma:displayName="Company Name" ma:format="Dropdown" ma:internalName="CompanyName">
      <xsd:simpleType>
        <xsd:restriction base="dms:Choice">
          <xsd:enumeration value="AML"/>
          <xsd:enumeration value="CEL"/>
          <xsd:enumeration value="CE1"/>
          <xsd:enumeration value="CE2"/>
          <xsd:enumeration value="CE3"/>
          <xsd:enumeration value="CEY"/>
          <xsd:enumeration value="CGS"/>
          <xsd:enumeration value="CGU"/>
          <xsd:enumeration value="CHL"/>
          <xsd:enumeration value="CWA"/>
          <xsd:enumeration value="MHA"/>
          <xsd:enumeration value="PGM"/>
          <xsd:enumeration value="SGM"/>
          <xsd:enumeration value="Other"/>
        </xsd:restriction>
      </xsd:simpleType>
    </xsd:element>
    <xsd:element name="Section" ma:index="9" ma:displayName="Section" ma:default="Corporate Comms" ma:format="Dropdown" ma:internalName="Section">
      <xsd:simpleType>
        <xsd:restriction base="dms:Choice">
          <xsd:enumeration value="Board"/>
          <xsd:enumeration value="Business Development"/>
          <xsd:enumeration value="Corporate Comms"/>
          <xsd:enumeration value="Corporate Office"/>
          <xsd:enumeration value="Corporate, Compliance &amp; Legal"/>
          <xsd:enumeration value="Exploration &amp; Assets"/>
          <xsd:enumeration value="Finance"/>
          <xsd:enumeration value="HR"/>
          <xsd:enumeration value="IT"/>
          <xsd:enumeration value="Risk &amp; Internal Controls"/>
          <xsd:enumeration value="Sustainability"/>
        </xsd:restriction>
      </xsd:simpleType>
    </xsd:element>
    <xsd:element name="nf51224192af470696d506d4fdb25d33" ma:index="10" ma:taxonomy="true" ma:internalName="nf51224192af470696d506d4fdb25d33" ma:taxonomyFieldName="Tags" ma:displayName="Tags" ma:readOnly="false" ma:default="" ma:fieldId="{7f512241-92af-4706-96d5-06d4fdb25d33}" ma:taxonomyMulti="true" ma:sspId="30b12e09-5f6b-4ff3-afb8-06b87bbfc71c" ma:termSetId="ecdfee91-0838-4a1d-8a9e-83acaf441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d1633174-f26a-401e-bc20-bc7e066de1f6}" ma:internalName="TaxCatchAll" ma:showField="CatchAllData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d1633174-f26a-401e-bc20-bc7e066de1f6}" ma:internalName="TaxCatchAllLabel" ma:readOnly="true" ma:showField="CatchAllDataLabel" ma:web="965cc641-ee41-4355-8fd9-f8b05d3e16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s" ma:index="14" nillable="true" ma:displayName="Working Groups &amp; Projects" ma:format="Dropdown" ma:internalName="Projects">
      <xsd:simpleType>
        <xsd:restriction base="dms:Choice">
          <xsd:enumeration value="Barminco"/>
          <xsd:enumeration value="Broccoli"/>
          <xsd:enumeration value="Budget Team"/>
          <xsd:enumeration value="Business Risk Reviews Team"/>
          <xsd:enumeration value="CV19 Support Team"/>
          <xsd:enumeration value="Drafting Team"/>
          <xsd:enumeration value="HR Executive Team"/>
          <xsd:enumeration value="Insurance"/>
          <xsd:enumeration value="Internal Comms Team"/>
          <xsd:enumeration value="Internal Controls"/>
          <xsd:enumeration value="Marketing Team"/>
          <xsd:enumeration value="Payroll Team"/>
          <xsd:enumeration value="Photo Library"/>
          <xsd:enumeration value="Reserves &amp; Resources"/>
          <xsd:enumeration value="Training"/>
          <xsd:enumeration value="Travel"/>
          <xsd:enumeration value="VDR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0b12e09-5f6b-4ff3-afb8-06b87bbfc71c" ContentTypeId="0x010100C4CD5917481578429DAB1F4E97DF8F0F" PreviousValue="false"/>
</file>

<file path=customXml/itemProps1.xml><?xml version="1.0" encoding="utf-8"?>
<ds:datastoreItem xmlns:ds="http://schemas.openxmlformats.org/officeDocument/2006/customXml" ds:itemID="{3618AFB6-0AC3-4671-A854-6B677D2A2A29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b473df4b-cd4d-4ffb-83ba-aa13be7dad34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AFE767-0046-48A7-B82A-D33AB8A56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9709C-2F20-4AA8-974F-3315BBA3980D}"/>
</file>

<file path=customXml/itemProps4.xml><?xml version="1.0" encoding="utf-8"?>
<ds:datastoreItem xmlns:ds="http://schemas.openxmlformats.org/officeDocument/2006/customXml" ds:itemID="{2DA3AE20-BFCB-4630-918C-A0F1A3FBBE6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</vt:lpstr>
      <vt:lpstr>Policies</vt:lpstr>
      <vt:lpstr>Governance</vt:lpstr>
      <vt:lpstr>Economics</vt:lpstr>
      <vt:lpstr>Environmental</vt:lpstr>
      <vt:lpstr>Social</vt:lpstr>
      <vt:lpstr>People</vt:lpstr>
      <vt:lpstr>H&amp;S</vt:lpstr>
      <vt:lpstr>Production Data</vt:lpstr>
      <vt:lpstr>Governance!Print_Area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Fuhri</dc:creator>
  <cp:keywords/>
  <dc:description/>
  <cp:lastModifiedBy>Alexandra Barter-Carse</cp:lastModifiedBy>
  <cp:revision/>
  <dcterms:created xsi:type="dcterms:W3CDTF">2021-02-24T07:49:47Z</dcterms:created>
  <dcterms:modified xsi:type="dcterms:W3CDTF">2021-09-19T12:27:19Z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0x010100C4CD5917481578429DAB1F4E97DF8F0F001EC6B7FDB321E74B99D5CCE7131BF68B</vt:lpwstr>
  </property>
  <property fmtid="{D5CDD505-2E9C-101B-9397-08002B2CF9AE}" pid="3" name="Order">
    <vt:r8>1400</vt:r8>
  </property>
  <property fmtid="{D5CDD505-2E9C-101B-9397-08002B2CF9AE}" pid="4" name="Tags">
    <vt:lpwstr>6;#Register|eedf082b-c946-4632-9999-b5d0fd7e00ee</vt:lpwstr>
  </property>
  <property fmtid="{D5CDD505-2E9C-101B-9397-08002B2CF9AE}" pid="5" name="{A44787D4-0540-4523-9961-78E4036D8C6D}">
    <vt:lpwstr>{68449AAB-03DB-4093-BD95-A3CA0B52BDCC}</vt:lpwstr>
  </property>
</Properties>
</file>